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Xero\Downloads\"/>
    </mc:Choice>
  </mc:AlternateContent>
  <xr:revisionPtr revIDLastSave="0" documentId="13_ncr:1_{0DB52B93-4B8A-4822-9343-EEAD085C2BCD}" xr6:coauthVersionLast="44" xr6:coauthVersionMax="44" xr10:uidLastSave="{00000000-0000-0000-0000-000000000000}"/>
  <bookViews>
    <workbookView xWindow="28680" yWindow="-120" windowWidth="29040" windowHeight="15840" tabRatio="577" activeTab="1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48" i="2" l="1"/>
  <c r="AH40" i="2"/>
  <c r="B5" i="2"/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E30" i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CN120" i="2"/>
  <c r="CD120" i="2" s="1"/>
  <c r="R37" i="1"/>
  <c r="J41" i="1"/>
  <c r="CI106" i="2" s="1"/>
  <c r="R28" i="1"/>
  <c r="R40" i="1"/>
  <c r="K28" i="1"/>
  <c r="O28" i="1" s="1"/>
  <c r="CN66" i="2"/>
  <c r="CD66" i="2" s="1"/>
  <c r="K45" i="1"/>
  <c r="O45" i="1" s="1"/>
  <c r="R42" i="1"/>
  <c r="CN76" i="2"/>
  <c r="CD76" i="2" s="1"/>
  <c r="CN44" i="2"/>
  <c r="R27" i="1"/>
  <c r="CN62" i="2"/>
  <c r="BO18" i="2"/>
  <c r="CN86" i="2"/>
  <c r="R31" i="1"/>
  <c r="O4" i="5"/>
  <c r="E37" i="3"/>
  <c r="J6" i="1"/>
  <c r="CI36" i="2" s="1"/>
  <c r="J32" i="1"/>
  <c r="Q7" i="5"/>
  <c r="Q4" i="5"/>
  <c r="CN32" i="2"/>
  <c r="CN78" i="2"/>
  <c r="E38" i="3"/>
  <c r="J21" i="1"/>
  <c r="Q21" i="1" s="1"/>
  <c r="N6" i="5" l="1"/>
  <c r="V108" i="2"/>
  <c r="S108" i="2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J31" i="1"/>
  <c r="CI86" i="2" s="1"/>
  <c r="J10" i="1"/>
  <c r="K10" i="1" s="1"/>
  <c r="O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O6" i="5"/>
  <c r="S78" i="2"/>
  <c r="V78" i="2"/>
  <c r="Y78" i="2"/>
  <c r="S88" i="2"/>
  <c r="V88" i="2"/>
  <c r="S98" i="2"/>
  <c r="Y88" i="2"/>
  <c r="V98" i="2"/>
  <c r="S68" i="2"/>
  <c r="N5" i="5"/>
  <c r="Q5" i="1"/>
  <c r="N8" i="5"/>
  <c r="O7" i="5"/>
  <c r="N4" i="5"/>
  <c r="Q43" i="1"/>
  <c r="J35" i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D86" i="2"/>
  <c r="CN70" i="2"/>
  <c r="CI114" i="2"/>
  <c r="CD34" i="2"/>
  <c r="CN84" i="2"/>
  <c r="R26" i="1"/>
  <c r="CI118" i="2"/>
  <c r="CI112" i="2"/>
  <c r="CI108" i="2"/>
  <c r="J3" i="1"/>
  <c r="K3" i="1" s="1"/>
  <c r="O3" i="1" s="1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Q31" i="1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D36" i="2"/>
  <c r="D8" i="3" s="1"/>
  <c r="C29" i="3" s="1"/>
  <c r="Q6" i="1"/>
  <c r="CD90" i="2"/>
  <c r="Q33" i="1"/>
  <c r="Q7" i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CI54" i="2" s="1"/>
  <c r="X44" i="2"/>
  <c r="N44" i="2" s="1"/>
  <c r="AP24" i="1"/>
  <c r="N48" i="2"/>
  <c r="J34" i="1"/>
  <c r="CI92" i="2" s="1"/>
  <c r="J29" i="1"/>
  <c r="J22" i="1"/>
  <c r="Q22" i="1" s="1"/>
  <c r="J39" i="1"/>
  <c r="AU18" i="2"/>
  <c r="AK18" i="2" s="1"/>
  <c r="CN48" i="2"/>
  <c r="K11" i="1"/>
  <c r="O11" i="1" s="1"/>
  <c r="R11" i="1"/>
  <c r="Q4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CI50" i="2" l="1"/>
  <c r="Q9" i="1"/>
  <c r="K9" i="1"/>
  <c r="O9" i="1" s="1"/>
  <c r="Q10" i="1"/>
  <c r="Q36" i="1"/>
  <c r="CI96" i="2"/>
  <c r="CD96" i="2" s="1"/>
  <c r="CI44" i="2"/>
  <c r="CD44" i="2" s="1"/>
  <c r="Q35" i="1"/>
  <c r="CI94" i="2"/>
  <c r="CD94" i="2" s="1"/>
  <c r="K7" i="1"/>
  <c r="O7" i="1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D54" i="2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G29" i="3"/>
  <c r="F29" i="3"/>
  <c r="H29" i="3"/>
  <c r="E29" i="3"/>
  <c r="D29" i="3"/>
  <c r="G28" i="3"/>
  <c r="L5" i="1"/>
  <c r="M4" i="1"/>
  <c r="E59" i="1"/>
  <c r="AU29" i="2" s="1"/>
  <c r="B8" i="2"/>
  <c r="B60" i="1"/>
  <c r="CR25" i="2" s="1"/>
  <c r="B59" i="1"/>
  <c r="H27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 l="1"/>
  <c r="Y5" i="1" s="1"/>
  <c r="X5" i="1"/>
  <c r="AC5" i="1" s="1"/>
  <c r="U5" i="1"/>
  <c r="Z5" i="1" s="1"/>
  <c r="V5" i="1"/>
  <c r="AA5" i="1" s="1"/>
  <c r="AD4" i="1"/>
  <c r="M8" i="1"/>
  <c r="T6" i="1" s="1"/>
  <c r="Y6" i="1" s="1"/>
  <c r="L9" i="1"/>
  <c r="AD5" i="1" l="1"/>
  <c r="U6" i="1"/>
  <c r="Z6" i="1" s="1"/>
  <c r="AD6" i="1" s="1"/>
  <c r="X6" i="1"/>
  <c r="AC6" i="1" s="1"/>
  <c r="V6" i="1"/>
  <c r="AA6" i="1" s="1"/>
  <c r="W6" i="1"/>
  <c r="AB6" i="1" s="1"/>
  <c r="M9" i="1"/>
  <c r="L10" i="1"/>
  <c r="V7" i="1"/>
  <c r="AA7" i="1" s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<sst xmlns="http://schemas.openxmlformats.org/spreadsheetml/2006/main" count="654" uniqueCount="333">
  <si>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</si>
  <si>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</si>
  <si>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</si>
  <si>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</si>
  <si>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</si>
  <si>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</si>
  <si>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</si>
  <si>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</si>
  <si>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</si>
  <si>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</si>
  <si>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</si>
  <si>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</si>
  <si>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</si>
  <si>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</si>
  <si>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</si>
  <si>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</si>
  <si>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</si>
  <si>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</si>
  <si>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</si>
  <si>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</si>
  <si>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</si>
  <si>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</si>
  <si>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</si>
  <si>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</si>
  <si>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</si>
  <si>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</si>
  <si>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</si>
  <si>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</si>
  <si>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</si>
  <si>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</si>
  <si>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</si>
  <si>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</si>
  <si>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</si>
  <si>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</si>
  <si>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</si>
  <si>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</si>
  <si>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</si>
  <si>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</si>
  <si>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</si>
  <si>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</si>
  <si>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</si>
  <si>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</si>
  <si>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</si>
  <si>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</si>
  <si>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</si>
  <si>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</si>
  <si>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</si>
  <si>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</si>
  <si>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</si>
  <si>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</si>
  <si>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</si>
  <si>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</si>
  <si>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</si>
  <si>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</si>
  <si>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</si>
  <si>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</si>
  <si>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</si>
  <si>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</si>
  <si>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</si>
  <si>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</si>
  <si>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</si>
  <si>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</si>
  <si>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</si>
  <si>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</si>
  <si>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</si>
  <si>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</si>
  <si>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</si>
  <si>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</si>
  <si>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</si>
  <si>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</si>
  <si>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</si>
  <si>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</si>
  <si>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</si>
  <si>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</si>
  <si>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</si>
  <si>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</si>
  <si>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</si>
  <si>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</si>
  <si>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</si>
  <si>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</si>
  <si>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</si>
  <si>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</si>
  <si>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</si>
  <si>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</si>
  <si>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</si>
  <si>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</si>
  <si>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</si>
  <si>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</si>
  <si>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</si>
  <si>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</si>
  <si>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</si>
  <si>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</si>
  <si>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</si>
  <si>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</si>
  <si>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</si>
  <si>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</si>
  <si>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</si>
  <si>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</si>
  <si>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</si>
  <si>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</si>
  <si>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</si>
  <si>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</si>
  <si>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</si>
  <si>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</si>
  <si>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</si>
  <si>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</si>
  <si>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</si>
  <si>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</si>
  <si>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</si>
  <si>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</si>
  <si>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</si>
  <si>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</si>
  <si>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</si>
  <si>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</si>
  <si>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</si>
  <si>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</si>
  <si>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</si>
  <si>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</si>
  <si>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</si>
  <si>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</si>
  <si>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</si>
  <si>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</si>
  <si>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</si>
  <si>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</si>
  <si>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</si>
  <si>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</si>
  <si>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</si>
  <si>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</si>
  <si>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</si>
  <si>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</si>
  <si>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</si>
  <si>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</si>
  <si>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</si>
  <si>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</si>
  <si>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</si>
  <si>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</si>
  <si>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</si>
  <si>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</si>
  <si>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</si>
  <si>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</si>
  <si>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</si>
  <si>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</si>
  <si>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</si>
  <si>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</si>
  <si>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</si>
  <si>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</si>
  <si>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</si>
  <si>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</si>
  <si>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</si>
  <si>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</si>
  <si>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</si>
  <si>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</si>
  <si>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</si>
  <si>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</si>
  <si>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</si>
  <si>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</si>
  <si>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</si>
  <si>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</si>
  <si>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</si>
  <si>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</si>
  <si>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</si>
  <si>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</si>
  <si>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</si>
  <si>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</si>
  <si>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</si>
  <si>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</si>
  <si>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</si>
  <si>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</si>
  <si>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</si>
  <si>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</si>
  <si>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</si>
  <si>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</si>
  <si>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</si>
  <si>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</si>
  <si>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</si>
  <si>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</si>
  <si>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</si>
  <si>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</si>
  <si>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</si>
  <si>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</si>
  <si>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</si>
  <si>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</si>
  <si>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</si>
  <si>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</si>
  <si>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</si>
  <si>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</si>
  <si>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</si>
  <si>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</si>
  <si>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</si>
  <si>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</si>
  <si>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</si>
  <si>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</si>
  <si>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</si>
  <si>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</si>
  <si>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</si>
  <si>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</si>
  <si>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</si>
  <si>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</si>
  <si>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</si>
  <si>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</si>
  <si>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</si>
  <si>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</si>
  <si>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</si>
  <si>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</si>
  <si>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</si>
  <si>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</si>
  <si>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</si>
  <si>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</si>
  <si>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</si>
  <si>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</si>
  <si>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</si>
  <si>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</si>
  <si>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</si>
  <si>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</si>
  <si>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</si>
  <si>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</si>
  <si>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</si>
  <si>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</si>
  <si>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</si>
  <si>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</si>
  <si>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</si>
  <si>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</si>
  <si>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</si>
  <si>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</si>
  <si>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</si>
  <si>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</si>
  <si>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</si>
  <si>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</si>
  <si>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</si>
  <si>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</si>
  <si>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</si>
  <si>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</si>
  <si>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</si>
  <si>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</si>
  <si>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</si>
  <si>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</si>
  <si>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</si>
  <si>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</si>
  <si>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</si>
  <si>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</si>
  <si>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</si>
  <si>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</si>
  <si>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</si>
  <si>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</si>
  <si>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</si>
  <si>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</si>
  <si>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</si>
  <si>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</si>
  <si>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</si>
  <si>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</si>
  <si>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</si>
  <si>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</si>
  <si>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</si>
  <si>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</si>
  <si>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</si>
  <si>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</si>
  <si>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</si>
  <si>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</si>
  <si>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</si>
  <si>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</si>
  <si>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</si>
  <si>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</si>
  <si>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</si>
  <si>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</si>
  <si>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</si>
  <si>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</si>
  <si>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</si>
  <si>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</si>
  <si>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</si>
  <si>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</si>
  <si>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</si>
  <si>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</si>
  <si>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</si>
  <si>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</si>
  <si>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</si>
  <si>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</si>
  <si>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</si>
  <si>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</si>
  <si>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</si>
  <si>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</si>
  <si>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</si>
  <si>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</si>
  <si>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</si>
  <si>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</si>
  <si>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</si>
  <si>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</si>
  <si>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</si>
  <si>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</si>
  <si>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</si>
  <si>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</si>
  <si>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</si>
  <si>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</si>
  <si>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</si>
  <si>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</si>
  <si>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</si>
  <si>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</si>
  <si>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</si>
  <si>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</si>
  <si>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</si>
  <si>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</si>
  <si>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</si>
  <si>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</si>
  <si>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</si>
  <si>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</si>
  <si>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</si>
  <si>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</si>
  <si>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</si>
  <si>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</si>
  <si>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</si>
  <si>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</si>
  <si>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</si>
  <si>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</si>
  <si>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</si>
  <si>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</si>
  <si>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</si>
  <si>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</si>
  <si>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Profession ( 1 )</t>
  </si>
  <si>
    <t>Bluff &amp; Intimidate (&amp; Innuendo)</t>
  </si>
  <si>
    <t>Search &amp; Scry</t>
  </si>
  <si>
    <t>5.3.1</t>
  </si>
  <si>
    <t>Axe</t>
  </si>
  <si>
    <t>Greater Fortitude</t>
  </si>
  <si>
    <t>Silent Spell</t>
  </si>
  <si>
    <t>Spell Focus</t>
  </si>
  <si>
    <t>Item Focus</t>
  </si>
  <si>
    <t>Craft ( Writing Tools )</t>
  </si>
  <si>
    <t>Craft ( Tattoo )</t>
  </si>
  <si>
    <t>xForm ( Rune )</t>
  </si>
  <si>
    <t>Natalian</t>
  </si>
  <si>
    <t>Old Rune</t>
  </si>
  <si>
    <t>Knowledge ( General )</t>
  </si>
  <si>
    <t>Vegard Ulvengarde</t>
  </si>
  <si>
    <t>Rune 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</si>
</sst>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zoomScale="70" zoomScaleNormal="70" zoomScaleSheetLayoutView="70" workbookViewId="0">
      <selection activeCell="E2" sqref="E2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331</v>
      </c>
      <c r="D1" s="7" t="s">
        <v>1</v>
      </c>
      <c r="E1" s="151" t="s">
        <v>332</v>
      </c>
      <c r="AG1" s="9" t="s">
        <v>298</v>
      </c>
      <c r="AK1" s="7" t="s">
        <v>2</v>
      </c>
      <c r="AL1" s="10" t="s">
        <v>319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321</v>
      </c>
      <c r="B3" s="20">
        <f t="shared" ref="B3:B52" si="0">IF(A3="",0,5)</f>
        <v>5</v>
      </c>
      <c r="C3" s="108" t="s">
        <v>225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1, Craft ( Writing Tools ) 6, Craft ( Tattoo ) 6, Craft ( C ) 0, Craft ( D ) 0, Deception 4, Diplomacy 10, Disguise 4, Escape Artist* 0, Forgery 6, Heal 0, Perception 6, Perform 10, Ride 0, Search 0, Sense Motive 0, Stealth* 0, Swim 1, Urban Lore 0, Use Rope 0, Wilderness Lore 0, xForm ( Rune ) 6, xTechnique ( Change) 6, xTechnique ( Control ) 6, xTechnique ( Create ) 6, xTechnique ( Destroy ) 6, xTechnique ( Perceive) 6, </v>
      </c>
      <c r="AF3" s="27"/>
      <c r="AG3" s="1" t="s">
        <v>292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322</v>
      </c>
      <c r="B4" s="20">
        <f t="shared" si="0"/>
        <v>5</v>
      </c>
      <c r="C4" s="107" t="s">
        <v>207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1</v>
      </c>
      <c r="V4" s="26" t="str">
        <f t="shared" si="10"/>
        <v>STR</v>
      </c>
      <c r="W4" s="25">
        <f t="shared" si="11"/>
        <v>1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1</v>
      </c>
      <c r="AA4" s="26" t="str">
        <f t="shared" ref="AA4:AA35" si="19">IF(ISERROR(V4),"",V4)</f>
        <v>STR</v>
      </c>
      <c r="AB4" s="25">
        <f t="shared" ref="AB4:AB48" si="20">IF(ISERROR(W4),"",W4)</f>
        <v>1</v>
      </c>
      <c r="AC4" s="26">
        <f t="shared" ref="AC4:AC48" si="21">IF(ISERROR(X4),"",X4)</f>
        <v>0</v>
      </c>
      <c r="AD4" s="25" t="str">
        <f t="shared" si="13"/>
        <v xml:space="preserve">Climb/Jump* 1, </v>
      </c>
      <c r="AE4" s="203"/>
      <c r="AF4" s="27"/>
      <c r="AG4" s="1" t="s">
        <v>320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4</v>
      </c>
      <c r="AM4" s="28">
        <v>10</v>
      </c>
    </row>
    <row r="5" spans="1:41" ht="12.75" customHeight="1" x14ac:dyDescent="0.2">
      <c r="A5" s="1" t="s">
        <v>323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Writing Tools )</v>
      </c>
      <c r="U5" s="25">
        <f t="shared" si="9"/>
        <v>6</v>
      </c>
      <c r="V5" s="26" t="str">
        <f t="shared" si="10"/>
        <v>INT</v>
      </c>
      <c r="W5" s="25">
        <f t="shared" si="11"/>
        <v>0</v>
      </c>
      <c r="X5" s="26">
        <f t="shared" si="12"/>
        <v>6</v>
      </c>
      <c r="Y5" s="26" t="str">
        <f t="shared" si="17"/>
        <v>Craft ( Writing Tools )</v>
      </c>
      <c r="Z5" s="25">
        <f t="shared" si="18"/>
        <v>6</v>
      </c>
      <c r="AA5" s="26" t="str">
        <f t="shared" si="19"/>
        <v>INT</v>
      </c>
      <c r="AB5" s="25">
        <f t="shared" si="20"/>
        <v>0</v>
      </c>
      <c r="AC5" s="26">
        <f t="shared" si="21"/>
        <v>6</v>
      </c>
      <c r="AD5" s="25" t="str">
        <f t="shared" si="13"/>
        <v xml:space="preserve">Craft ( Writing Tools ) 6,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324</v>
      </c>
      <c r="B6" s="20">
        <f t="shared" si="0"/>
        <v>5</v>
      </c>
      <c r="C6" s="108" t="s">
        <v>226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1</v>
      </c>
      <c r="K6" s="25">
        <f t="shared" si="1"/>
        <v>1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1</v>
      </c>
      <c r="P6" s="26" t="str">
        <f t="shared" si="5"/>
        <v>STR</v>
      </c>
      <c r="Q6" s="25">
        <f t="shared" si="6"/>
        <v>1</v>
      </c>
      <c r="R6" s="26">
        <f t="shared" si="7"/>
        <v>0</v>
      </c>
      <c r="S6" s="26">
        <v>4</v>
      </c>
      <c r="T6" s="26" t="str">
        <f t="shared" si="8"/>
        <v>Craft ( Tattoo )</v>
      </c>
      <c r="U6" s="25">
        <f t="shared" si="9"/>
        <v>6</v>
      </c>
      <c r="V6" s="26" t="str">
        <f t="shared" si="10"/>
        <v>INT</v>
      </c>
      <c r="W6" s="25">
        <f t="shared" si="11"/>
        <v>0</v>
      </c>
      <c r="X6" s="26">
        <f t="shared" si="12"/>
        <v>6</v>
      </c>
      <c r="Y6" s="26" t="str">
        <f t="shared" si="17"/>
        <v>Craft ( Tattoo )</v>
      </c>
      <c r="Z6" s="25">
        <f t="shared" si="18"/>
        <v>6</v>
      </c>
      <c r="AA6" s="26" t="str">
        <f t="shared" si="19"/>
        <v>INT</v>
      </c>
      <c r="AB6" s="25">
        <f t="shared" si="20"/>
        <v>0</v>
      </c>
      <c r="AC6" s="26">
        <f t="shared" si="21"/>
        <v>6</v>
      </c>
      <c r="AD6" s="25" t="str">
        <f t="shared" si="13"/>
        <v xml:space="preserve">Craft ( Tattoo ) 6,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/>
      <c r="B7" s="20">
        <f t="shared" si="0"/>
        <v>0</v>
      </c>
      <c r="C7" s="108" t="s">
        <v>325</v>
      </c>
      <c r="D7" s="22">
        <v>6</v>
      </c>
      <c r="E7" s="20">
        <f t="shared" ref="E7:E48" si="23">IF(G7=1,IF(D7&gt;0,(D7*1)+5,0),D7*1)</f>
        <v>6</v>
      </c>
      <c r="F7" s="23">
        <f t="shared" ref="F7:F47" si="24">D7</f>
        <v>6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6</v>
      </c>
      <c r="L7" s="26">
        <f t="shared" si="16"/>
        <v>3</v>
      </c>
      <c r="M7" s="26">
        <f t="shared" si="2"/>
        <v>3</v>
      </c>
      <c r="N7" s="26" t="str">
        <f t="shared" si="3"/>
        <v>Craft ( Writing Tools )</v>
      </c>
      <c r="O7" s="25">
        <f t="shared" si="4"/>
        <v>6</v>
      </c>
      <c r="P7" s="26" t="str">
        <f t="shared" si="5"/>
        <v>INT</v>
      </c>
      <c r="Q7" s="25">
        <f t="shared" si="6"/>
        <v>0</v>
      </c>
      <c r="R7" s="26">
        <f t="shared" si="7"/>
        <v>6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326</v>
      </c>
      <c r="D8" s="22">
        <v>6</v>
      </c>
      <c r="E8" s="20">
        <f t="shared" si="23"/>
        <v>6</v>
      </c>
      <c r="F8" s="23">
        <f t="shared" si="24"/>
        <v>6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6</v>
      </c>
      <c r="L8" s="26">
        <f t="shared" si="16"/>
        <v>4</v>
      </c>
      <c r="M8" s="26">
        <f t="shared" si="2"/>
        <v>4</v>
      </c>
      <c r="N8" s="26" t="str">
        <f t="shared" si="3"/>
        <v>Craft ( Tattoo )</v>
      </c>
      <c r="O8" s="25">
        <f t="shared" si="4"/>
        <v>6</v>
      </c>
      <c r="P8" s="26" t="str">
        <f t="shared" si="5"/>
        <v>INT</v>
      </c>
      <c r="Q8" s="25">
        <f t="shared" si="6"/>
        <v>0</v>
      </c>
      <c r="R8" s="26">
        <f t="shared" si="7"/>
        <v>6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41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4</v>
      </c>
      <c r="V9" s="26" t="str">
        <f t="shared" si="10"/>
        <v>CHA</v>
      </c>
      <c r="W9" s="25">
        <f t="shared" si="11"/>
        <v>4</v>
      </c>
      <c r="X9" s="26">
        <f t="shared" si="12"/>
        <v>0</v>
      </c>
      <c r="Y9" s="26" t="str">
        <f t="shared" si="17"/>
        <v>Deception</v>
      </c>
      <c r="Z9" s="25">
        <f t="shared" si="18"/>
        <v>4</v>
      </c>
      <c r="AA9" s="26" t="str">
        <f t="shared" si="19"/>
        <v>CHA</v>
      </c>
      <c r="AB9" s="25">
        <f t="shared" si="20"/>
        <v>4</v>
      </c>
      <c r="AC9" s="26">
        <f t="shared" si="21"/>
        <v>0</v>
      </c>
      <c r="AD9" s="25" t="str">
        <f t="shared" si="13"/>
        <v xml:space="preserve">Deception 4,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43</v>
      </c>
      <c r="AM9" s="28"/>
    </row>
    <row r="10" spans="1:41" ht="12.75" customHeight="1" x14ac:dyDescent="0.2">
      <c r="B10" s="20">
        <f t="shared" si="0"/>
        <v>0</v>
      </c>
      <c r="C10" s="21" t="s">
        <v>42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10</v>
      </c>
      <c r="V10" s="26" t="str">
        <f t="shared" si="10"/>
        <v>CHA</v>
      </c>
      <c r="W10" s="25">
        <f t="shared" si="11"/>
        <v>4</v>
      </c>
      <c r="X10" s="26">
        <f t="shared" si="12"/>
        <v>6</v>
      </c>
      <c r="Y10" s="26" t="str">
        <f t="shared" si="17"/>
        <v>Diplomacy</v>
      </c>
      <c r="Z10" s="25">
        <f t="shared" si="18"/>
        <v>10</v>
      </c>
      <c r="AA10" s="26" t="str">
        <f t="shared" si="19"/>
        <v>CHA</v>
      </c>
      <c r="AB10" s="25">
        <f t="shared" si="20"/>
        <v>4</v>
      </c>
      <c r="AC10" s="26">
        <f t="shared" si="21"/>
        <v>6</v>
      </c>
      <c r="AD10" s="25" t="str">
        <f t="shared" si="13"/>
        <v xml:space="preserve">Diplomacy 10,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 x14ac:dyDescent="0.2">
      <c r="B11" s="20">
        <f t="shared" si="0"/>
        <v>0</v>
      </c>
      <c r="C11" s="1" t="s">
        <v>44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45</v>
      </c>
      <c r="J11" s="24">
        <f t="shared" si="15"/>
        <v>4</v>
      </c>
      <c r="K11" s="25">
        <f t="shared" si="1"/>
        <v>4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4</v>
      </c>
      <c r="P11" s="26" t="str">
        <f t="shared" si="5"/>
        <v>CHA</v>
      </c>
      <c r="Q11" s="25">
        <f t="shared" si="6"/>
        <v>4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4</v>
      </c>
      <c r="V11" s="26" t="str">
        <f t="shared" si="10"/>
        <v>CHA</v>
      </c>
      <c r="W11" s="25">
        <f t="shared" si="11"/>
        <v>4</v>
      </c>
      <c r="X11" s="26">
        <f t="shared" si="12"/>
        <v>0</v>
      </c>
      <c r="Y11" s="26" t="str">
        <f t="shared" si="17"/>
        <v>Disguise</v>
      </c>
      <c r="Z11" s="25">
        <f t="shared" si="18"/>
        <v>4</v>
      </c>
      <c r="AA11" s="26" t="str">
        <f t="shared" si="19"/>
        <v>CHA</v>
      </c>
      <c r="AB11" s="25">
        <f t="shared" si="20"/>
        <v>4</v>
      </c>
      <c r="AC11" s="26">
        <f t="shared" si="21"/>
        <v>0</v>
      </c>
      <c r="AD11" s="25" t="str">
        <f t="shared" si="13"/>
        <v xml:space="preserve">Disguise 4,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47</v>
      </c>
      <c r="D12" s="4">
        <v>6</v>
      </c>
      <c r="E12" s="20">
        <f t="shared" si="23"/>
        <v>6</v>
      </c>
      <c r="F12" s="23">
        <f t="shared" si="24"/>
        <v>6</v>
      </c>
      <c r="G12" s="23"/>
      <c r="H12" s="23">
        <f>'Character Sheet'!CS75</f>
        <v>0</v>
      </c>
      <c r="I12" s="23" t="s">
        <v>45</v>
      </c>
      <c r="J12" s="24">
        <f t="shared" si="15"/>
        <v>4</v>
      </c>
      <c r="K12" s="25">
        <f t="shared" si="1"/>
        <v>10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10</v>
      </c>
      <c r="P12" s="26" t="str">
        <f t="shared" si="5"/>
        <v>CHA</v>
      </c>
      <c r="Q12" s="25">
        <f t="shared" si="6"/>
        <v>4</v>
      </c>
      <c r="R12" s="26">
        <f t="shared" si="7"/>
        <v>6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212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6</v>
      </c>
      <c r="V13" s="26" t="str">
        <f t="shared" si="10"/>
        <v>INT</v>
      </c>
      <c r="W13" s="25">
        <f t="shared" si="11"/>
        <v>0</v>
      </c>
      <c r="X13" s="26">
        <f t="shared" si="12"/>
        <v>6</v>
      </c>
      <c r="Y13" s="26" t="str">
        <f t="shared" si="17"/>
        <v>Forgery</v>
      </c>
      <c r="Z13" s="25">
        <f t="shared" si="18"/>
        <v>6</v>
      </c>
      <c r="AA13" s="26" t="str">
        <f t="shared" si="19"/>
        <v>INT</v>
      </c>
      <c r="AB13" s="25">
        <f t="shared" si="20"/>
        <v>0</v>
      </c>
      <c r="AC13" s="26">
        <f t="shared" si="21"/>
        <v>6</v>
      </c>
      <c r="AD13" s="25" t="str">
        <f t="shared" si="13"/>
        <v xml:space="preserve">Forgery 6,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48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45</v>
      </c>
      <c r="J14" s="24">
        <f t="shared" si="15"/>
        <v>4</v>
      </c>
      <c r="K14" s="25">
        <f t="shared" si="1"/>
        <v>4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4</v>
      </c>
      <c r="P14" s="26" t="str">
        <f t="shared" si="5"/>
        <v>CHA</v>
      </c>
      <c r="Q14" s="25">
        <f t="shared" si="6"/>
        <v>4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227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6</v>
      </c>
      <c r="V15" s="26" t="str">
        <f t="shared" si="10"/>
        <v>WIS</v>
      </c>
      <c r="W15" s="25">
        <f t="shared" si="11"/>
        <v>0</v>
      </c>
      <c r="X15" s="26">
        <f t="shared" si="12"/>
        <v>6</v>
      </c>
      <c r="Y15" s="26" t="str">
        <f t="shared" si="17"/>
        <v>Perception</v>
      </c>
      <c r="Z15" s="25">
        <f t="shared" si="18"/>
        <v>6</v>
      </c>
      <c r="AA15" s="26" t="str">
        <f t="shared" si="19"/>
        <v>WIS</v>
      </c>
      <c r="AB15" s="25">
        <f t="shared" si="20"/>
        <v>0</v>
      </c>
      <c r="AC15" s="26">
        <f t="shared" si="21"/>
        <v>6</v>
      </c>
      <c r="AD15" s="25" t="str">
        <f t="shared" si="13"/>
        <v xml:space="preserve">Perception 6,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49</v>
      </c>
      <c r="D16" s="4">
        <v>6</v>
      </c>
      <c r="E16" s="20">
        <f t="shared" si="23"/>
        <v>6</v>
      </c>
      <c r="F16" s="23">
        <f t="shared" si="24"/>
        <v>6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6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6</v>
      </c>
      <c r="P16" s="26" t="str">
        <f t="shared" si="5"/>
        <v>INT</v>
      </c>
      <c r="Q16" s="25">
        <f t="shared" si="6"/>
        <v>0</v>
      </c>
      <c r="R16" s="26">
        <f t="shared" si="7"/>
        <v>6</v>
      </c>
      <c r="S16" s="26">
        <v>14</v>
      </c>
      <c r="T16" s="26" t="str">
        <f t="shared" si="8"/>
        <v>Perform</v>
      </c>
      <c r="U16" s="25">
        <f t="shared" si="9"/>
        <v>10</v>
      </c>
      <c r="V16" s="26" t="str">
        <f t="shared" si="10"/>
        <v>CHA</v>
      </c>
      <c r="W16" s="25">
        <f t="shared" si="11"/>
        <v>4</v>
      </c>
      <c r="X16" s="26">
        <f t="shared" si="12"/>
        <v>6</v>
      </c>
      <c r="Y16" s="26" t="str">
        <f t="shared" si="17"/>
        <v>Perform</v>
      </c>
      <c r="Z16" s="25">
        <f t="shared" si="18"/>
        <v>10</v>
      </c>
      <c r="AA16" s="26" t="str">
        <f t="shared" si="19"/>
        <v>CHA</v>
      </c>
      <c r="AB16" s="25">
        <f t="shared" si="20"/>
        <v>4</v>
      </c>
      <c r="AC16" s="26">
        <f t="shared" si="21"/>
        <v>6</v>
      </c>
      <c r="AD16" s="25" t="str">
        <f t="shared" si="13"/>
        <v xml:space="preserve">Perform 10, </v>
      </c>
      <c r="AE16" s="31"/>
      <c r="AI16" s="20">
        <f t="shared" si="22"/>
        <v>0</v>
      </c>
      <c r="AJ16" s="20">
        <f>IF(AG16="",0,5)</f>
        <v>0</v>
      </c>
      <c r="AK16" s="32" t="s">
        <v>51</v>
      </c>
      <c r="AL16" s="10" t="s">
        <v>52</v>
      </c>
      <c r="AM16" s="33" t="s">
        <v>53</v>
      </c>
      <c r="AN16" t="s">
        <v>54</v>
      </c>
      <c r="AO16" t="s">
        <v>55</v>
      </c>
    </row>
    <row r="17" spans="2:44" ht="12.75" customHeight="1" x14ac:dyDescent="0.2">
      <c r="B17" s="20">
        <f t="shared" si="0"/>
        <v>0</v>
      </c>
      <c r="C17" s="21" t="s">
        <v>50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45</v>
      </c>
      <c r="J17" s="24">
        <f t="shared" si="15"/>
        <v>4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4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0</v>
      </c>
      <c r="V17" s="26" t="str">
        <f t="shared" si="10"/>
        <v>DEX</v>
      </c>
      <c r="W17" s="25">
        <f t="shared" si="11"/>
        <v>0</v>
      </c>
      <c r="X17" s="26">
        <f t="shared" si="12"/>
        <v>0</v>
      </c>
      <c r="Y17" s="26" t="str">
        <f t="shared" si="17"/>
        <v>Ride</v>
      </c>
      <c r="Z17" s="25">
        <f t="shared" si="18"/>
        <v>0</v>
      </c>
      <c r="AA17" s="26" t="str">
        <f t="shared" si="19"/>
        <v>DEX</v>
      </c>
      <c r="AB17" s="25">
        <f t="shared" si="20"/>
        <v>0</v>
      </c>
      <c r="AC17" s="26">
        <f t="shared" si="21"/>
        <v>0</v>
      </c>
      <c r="AD17" s="25" t="str">
        <f t="shared" si="13"/>
        <v xml:space="preserve">Ride 0, </v>
      </c>
      <c r="AE17" s="31"/>
      <c r="AF17" s="27"/>
      <c r="AG17" s="10" t="s">
        <v>56</v>
      </c>
      <c r="AH17" s="10" t="s">
        <v>57</v>
      </c>
      <c r="AI17" s="20"/>
      <c r="AJ17" s="20"/>
      <c r="AK17" s="34" t="s">
        <v>39</v>
      </c>
      <c r="AL17" s="4">
        <v>12</v>
      </c>
      <c r="AM17" s="28">
        <f>INT((STR-10)/2)</f>
        <v>1</v>
      </c>
      <c r="AN17" s="35">
        <v>1</v>
      </c>
      <c r="AO17" s="36">
        <v>-7</v>
      </c>
      <c r="AP17" s="37">
        <f t="shared" ref="AP17:AP22" si="25">VLOOKUP(AL17,$AN$17:$AO$37,2,FALSE)</f>
        <v>4</v>
      </c>
      <c r="AQ17" t="s">
        <v>208</v>
      </c>
      <c r="AR17" t="s">
        <v>209</v>
      </c>
    </row>
    <row r="18" spans="2:44" ht="12.75" customHeight="1" x14ac:dyDescent="0.2">
      <c r="B18" s="20">
        <f t="shared" si="0"/>
        <v>0</v>
      </c>
      <c r="C18" s="3" t="s">
        <v>213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62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0</v>
      </c>
      <c r="V18" s="26" t="str">
        <f t="shared" si="10"/>
        <v>INT</v>
      </c>
      <c r="W18" s="25">
        <f t="shared" si="11"/>
        <v>0</v>
      </c>
      <c r="X18" s="26">
        <f t="shared" si="12"/>
        <v>0</v>
      </c>
      <c r="Y18" s="26" t="str">
        <f t="shared" si="17"/>
        <v>Search</v>
      </c>
      <c r="Z18" s="25">
        <f t="shared" si="18"/>
        <v>0</v>
      </c>
      <c r="AA18" s="26" t="str">
        <f t="shared" si="19"/>
        <v>INT</v>
      </c>
      <c r="AB18" s="25">
        <f t="shared" si="20"/>
        <v>0</v>
      </c>
      <c r="AC18" s="26">
        <f t="shared" si="21"/>
        <v>0</v>
      </c>
      <c r="AD18" s="25" t="str">
        <f t="shared" si="13"/>
        <v xml:space="preserve">Search 0, </v>
      </c>
      <c r="AE18" s="31"/>
      <c r="AF18" s="27">
        <v>1</v>
      </c>
      <c r="AG18" s="30"/>
      <c r="AH18" s="4">
        <v>204</v>
      </c>
      <c r="AI18" s="20"/>
      <c r="AJ18" s="20"/>
      <c r="AK18" s="34" t="s">
        <v>35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210</v>
      </c>
      <c r="AR18" t="s">
        <v>317</v>
      </c>
    </row>
    <row r="19" spans="2:44" ht="12.75" customHeight="1" x14ac:dyDescent="0.2">
      <c r="B19" s="20">
        <f t="shared" si="0"/>
        <v>0</v>
      </c>
      <c r="C19" s="3" t="s">
        <v>330</v>
      </c>
      <c r="D19" s="22">
        <v>0</v>
      </c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General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H19" s="4">
        <v>5</v>
      </c>
      <c r="AI19" s="20"/>
      <c r="AJ19" s="20"/>
      <c r="AK19" s="34" t="s">
        <v>46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47</v>
      </c>
      <c r="AR19" s="109" t="s">
        <v>219</v>
      </c>
    </row>
    <row r="20" spans="2:44" ht="12.75" customHeight="1" x14ac:dyDescent="0.2">
      <c r="B20" s="20">
        <f t="shared" si="0"/>
        <v>0</v>
      </c>
      <c r="C20" s="1" t="s">
        <v>58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Stealth*</v>
      </c>
      <c r="U20" s="25">
        <f t="shared" si="9"/>
        <v>0</v>
      </c>
      <c r="V20" s="26" t="str">
        <f t="shared" si="10"/>
        <v>DEX</v>
      </c>
      <c r="W20" s="25">
        <f t="shared" si="11"/>
        <v>0</v>
      </c>
      <c r="X20" s="26">
        <f t="shared" si="12"/>
        <v>0</v>
      </c>
      <c r="Y20" s="26" t="str">
        <f t="shared" si="17"/>
        <v>Stealth*</v>
      </c>
      <c r="Z20" s="25">
        <f t="shared" si="18"/>
        <v>0</v>
      </c>
      <c r="AA20" s="26" t="str">
        <f t="shared" si="19"/>
        <v>DEX</v>
      </c>
      <c r="AB20" s="25">
        <f t="shared" si="20"/>
        <v>0</v>
      </c>
      <c r="AC20" s="26">
        <f t="shared" si="21"/>
        <v>0</v>
      </c>
      <c r="AD20" s="25" t="str">
        <f t="shared" si="13"/>
        <v xml:space="preserve">Stealth* 0, </v>
      </c>
      <c r="AE20" s="31"/>
      <c r="AF20" s="27">
        <v>3</v>
      </c>
      <c r="AG20" s="30"/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212</v>
      </c>
      <c r="AR20" s="109" t="s">
        <v>220</v>
      </c>
    </row>
    <row r="21" spans="2:44" ht="12.75" customHeight="1" x14ac:dyDescent="0.2">
      <c r="B21" s="20">
        <f t="shared" si="0"/>
        <v>0</v>
      </c>
      <c r="C21" s="1" t="s">
        <v>59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Swim</v>
      </c>
      <c r="U21" s="25">
        <f t="shared" si="9"/>
        <v>1</v>
      </c>
      <c r="V21" s="26" t="str">
        <f t="shared" si="10"/>
        <v>STR</v>
      </c>
      <c r="W21" s="25">
        <f t="shared" si="11"/>
        <v>1</v>
      </c>
      <c r="X21" s="26">
        <f t="shared" si="12"/>
        <v>0</v>
      </c>
      <c r="Y21" s="26" t="str">
        <f t="shared" si="17"/>
        <v>Swim</v>
      </c>
      <c r="Z21" s="25">
        <f t="shared" si="18"/>
        <v>1</v>
      </c>
      <c r="AA21" s="26" t="str">
        <f t="shared" si="19"/>
        <v>STR</v>
      </c>
      <c r="AB21" s="25">
        <f t="shared" si="20"/>
        <v>1</v>
      </c>
      <c r="AC21" s="26">
        <f t="shared" si="21"/>
        <v>0</v>
      </c>
      <c r="AD21" s="25" t="str">
        <f t="shared" si="13"/>
        <v xml:space="preserve">Swim 1, </v>
      </c>
      <c r="AE21" s="31"/>
      <c r="AF21" s="27">
        <v>4</v>
      </c>
      <c r="AG21" s="30"/>
      <c r="AI21" s="20"/>
      <c r="AJ21" s="20"/>
      <c r="AK21" s="34" t="s">
        <v>62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211</v>
      </c>
      <c r="AR21" s="109" t="s">
        <v>221</v>
      </c>
    </row>
    <row r="22" spans="2:44" ht="12.75" customHeight="1" x14ac:dyDescent="0.2">
      <c r="B22" s="20">
        <f t="shared" si="0"/>
        <v>0</v>
      </c>
      <c r="C22" s="1" t="s">
        <v>60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Urban Lore</v>
      </c>
      <c r="U22" s="25">
        <f t="shared" si="9"/>
        <v>0</v>
      </c>
      <c r="V22" s="26" t="str">
        <f t="shared" si="10"/>
        <v>INT</v>
      </c>
      <c r="W22" s="25">
        <f t="shared" si="11"/>
        <v>0</v>
      </c>
      <c r="X22" s="26">
        <f t="shared" si="12"/>
        <v>0</v>
      </c>
      <c r="Y22" s="26" t="str">
        <f t="shared" si="17"/>
        <v>Urban Lore</v>
      </c>
      <c r="Z22" s="25">
        <f t="shared" si="18"/>
        <v>0</v>
      </c>
      <c r="AA22" s="26" t="str">
        <f t="shared" si="19"/>
        <v>INT</v>
      </c>
      <c r="AB22" s="25">
        <f t="shared" si="20"/>
        <v>0</v>
      </c>
      <c r="AC22" s="26">
        <f t="shared" si="21"/>
        <v>0</v>
      </c>
      <c r="AD22" s="25" t="str">
        <f t="shared" si="13"/>
        <v xml:space="preserve">Urban Lore 0, </v>
      </c>
      <c r="AE22" s="31"/>
      <c r="AF22" s="27">
        <v>5</v>
      </c>
      <c r="AG22" s="30"/>
      <c r="AI22" s="20"/>
      <c r="AJ22" s="20"/>
      <c r="AK22" s="34" t="s">
        <v>45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61</v>
      </c>
      <c r="AR22" t="s">
        <v>222</v>
      </c>
    </row>
    <row r="23" spans="2:44" ht="12.75" customHeight="1" x14ac:dyDescent="0.2">
      <c r="B23" s="20">
        <f t="shared" si="0"/>
        <v>0</v>
      </c>
      <c r="C23" s="1" t="s">
        <v>61</v>
      </c>
      <c r="D23" s="4">
        <v>6</v>
      </c>
      <c r="E23" s="20">
        <f t="shared" si="23"/>
        <v>6</v>
      </c>
      <c r="F23" s="23">
        <f t="shared" si="24"/>
        <v>6</v>
      </c>
      <c r="G23" s="23"/>
      <c r="H23" s="23">
        <f>'Character Sheet'!CS81</f>
        <v>0</v>
      </c>
      <c r="I23" s="23" t="s">
        <v>62</v>
      </c>
      <c r="J23" s="24">
        <f t="shared" si="26"/>
        <v>0</v>
      </c>
      <c r="K23" s="25">
        <f t="shared" si="1"/>
        <v>6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6</v>
      </c>
      <c r="P23" s="26" t="str">
        <f t="shared" si="5"/>
        <v>WIS</v>
      </c>
      <c r="Q23" s="25">
        <f t="shared" si="6"/>
        <v>0</v>
      </c>
      <c r="R23" s="26">
        <f t="shared" si="7"/>
        <v>6</v>
      </c>
      <c r="S23" s="26">
        <v>21</v>
      </c>
      <c r="T23" s="26" t="str">
        <f t="shared" si="8"/>
        <v>Use Rope</v>
      </c>
      <c r="U23" s="25">
        <f t="shared" si="9"/>
        <v>0</v>
      </c>
      <c r="V23" s="26" t="str">
        <f t="shared" si="10"/>
        <v>DEX</v>
      </c>
      <c r="W23" s="25">
        <f t="shared" si="11"/>
        <v>0</v>
      </c>
      <c r="X23" s="26">
        <f t="shared" si="12"/>
        <v>0</v>
      </c>
      <c r="Y23" s="26" t="str">
        <f t="shared" si="17"/>
        <v>Use Rope</v>
      </c>
      <c r="Z23" s="25">
        <f t="shared" si="18"/>
        <v>0</v>
      </c>
      <c r="AA23" s="26" t="str">
        <f t="shared" si="19"/>
        <v>DEX</v>
      </c>
      <c r="AB23" s="25">
        <f t="shared" si="20"/>
        <v>0</v>
      </c>
      <c r="AC23" s="26">
        <f t="shared" si="21"/>
        <v>0</v>
      </c>
      <c r="AD23" s="25" t="str">
        <f t="shared" si="13"/>
        <v xml:space="preserve">Use Rope 0, </v>
      </c>
      <c r="AE23" s="31"/>
      <c r="AF23" s="27">
        <v>6</v>
      </c>
      <c r="AG23" s="30"/>
      <c r="AI23" s="20"/>
      <c r="AJ23" s="20"/>
      <c r="AK23" s="40" t="s">
        <v>63</v>
      </c>
      <c r="AL23" s="41"/>
      <c r="AM23" s="42">
        <v>0</v>
      </c>
      <c r="AN23" s="38">
        <v>7</v>
      </c>
      <c r="AO23" s="39">
        <v>-1</v>
      </c>
      <c r="AQ23" s="1" t="s">
        <v>71</v>
      </c>
      <c r="AR23" t="s">
        <v>318</v>
      </c>
    </row>
    <row r="24" spans="2:44" ht="12.75" customHeight="1" x14ac:dyDescent="0.2">
      <c r="B24" s="20">
        <f t="shared" si="0"/>
        <v>0</v>
      </c>
      <c r="C24" s="110" t="s">
        <v>214</v>
      </c>
      <c r="D24" s="4">
        <v>6</v>
      </c>
      <c r="E24" s="20">
        <f t="shared" si="23"/>
        <v>6</v>
      </c>
      <c r="F24" s="23">
        <f t="shared" si="24"/>
        <v>6</v>
      </c>
      <c r="G24" s="23"/>
      <c r="H24" s="23">
        <f>'Character Sheet'!CS83</f>
        <v>0</v>
      </c>
      <c r="I24" s="23" t="s">
        <v>45</v>
      </c>
      <c r="J24" s="24">
        <f t="shared" si="26"/>
        <v>4</v>
      </c>
      <c r="K24" s="25">
        <f t="shared" si="1"/>
        <v>10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10</v>
      </c>
      <c r="P24" s="26" t="str">
        <f t="shared" si="5"/>
        <v>CHA</v>
      </c>
      <c r="Q24" s="25">
        <f t="shared" si="6"/>
        <v>4</v>
      </c>
      <c r="R24" s="26">
        <f t="shared" si="7"/>
        <v>6</v>
      </c>
      <c r="S24" s="26">
        <v>22</v>
      </c>
      <c r="T24" s="26" t="str">
        <f t="shared" si="8"/>
        <v>Wilderness Lore</v>
      </c>
      <c r="U24" s="25">
        <f t="shared" si="9"/>
        <v>0</v>
      </c>
      <c r="V24" s="26" t="str">
        <f t="shared" si="10"/>
        <v>WIS</v>
      </c>
      <c r="W24" s="25">
        <f t="shared" si="11"/>
        <v>0</v>
      </c>
      <c r="X24" s="26">
        <f t="shared" si="12"/>
        <v>0</v>
      </c>
      <c r="Y24" s="26" t="str">
        <f t="shared" si="17"/>
        <v>Wilderness Lore</v>
      </c>
      <c r="Z24" s="25">
        <f t="shared" si="18"/>
        <v>0</v>
      </c>
      <c r="AA24" s="26" t="str">
        <f t="shared" si="19"/>
        <v>WIS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Wilderness Lore 0, </v>
      </c>
      <c r="AE24" s="31"/>
      <c r="AF24" s="27">
        <v>7</v>
      </c>
      <c r="AG24" s="30"/>
      <c r="AI24" s="20"/>
      <c r="AJ24" s="20"/>
      <c r="AK24" s="32" t="s">
        <v>65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73</v>
      </c>
      <c r="AR24" t="s">
        <v>223</v>
      </c>
    </row>
    <row r="25" spans="2:44" ht="12.75" customHeight="1" x14ac:dyDescent="0.2">
      <c r="B25" s="20">
        <f t="shared" si="0"/>
        <v>0</v>
      </c>
      <c r="C25" s="3" t="s">
        <v>316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62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xForm ( Rune )</v>
      </c>
      <c r="U25" s="25">
        <f t="shared" si="9"/>
        <v>6</v>
      </c>
      <c r="V25" s="26" t="str">
        <f t="shared" si="10"/>
        <v>N/A</v>
      </c>
      <c r="W25" s="25">
        <f t="shared" si="11"/>
        <v>0</v>
      </c>
      <c r="X25" s="26">
        <f t="shared" si="12"/>
        <v>6</v>
      </c>
      <c r="Y25" s="26" t="str">
        <f t="shared" si="17"/>
        <v>xForm ( Rune )</v>
      </c>
      <c r="Z25" s="25">
        <f t="shared" si="18"/>
        <v>6</v>
      </c>
      <c r="AA25" s="26" t="str">
        <f t="shared" si="19"/>
        <v>N/A</v>
      </c>
      <c r="AB25" s="25">
        <f t="shared" si="20"/>
        <v>0</v>
      </c>
      <c r="AC25" s="26">
        <f t="shared" si="21"/>
        <v>6</v>
      </c>
      <c r="AD25" s="25" t="str">
        <f t="shared" si="13"/>
        <v xml:space="preserve">xForm ( Rune ) 6,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75</v>
      </c>
      <c r="AR25" s="109" t="s">
        <v>224</v>
      </c>
    </row>
    <row r="26" spans="2:44" ht="12.75" customHeight="1" x14ac:dyDescent="0.2">
      <c r="B26" s="20">
        <f t="shared" si="0"/>
        <v>0</v>
      </c>
      <c r="C26" s="1" t="s">
        <v>64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62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xTechnique ( Change)</v>
      </c>
      <c r="U26" s="25">
        <f t="shared" si="9"/>
        <v>6</v>
      </c>
      <c r="V26" s="26" t="str">
        <f t="shared" si="10"/>
        <v>N/A</v>
      </c>
      <c r="W26" s="25">
        <f t="shared" si="11"/>
        <v>0</v>
      </c>
      <c r="X26" s="26">
        <f t="shared" si="12"/>
        <v>6</v>
      </c>
      <c r="Y26" s="26" t="str">
        <f t="shared" si="17"/>
        <v>xTechnique ( Change)</v>
      </c>
      <c r="Z26" s="25">
        <f t="shared" si="18"/>
        <v>6</v>
      </c>
      <c r="AA26" s="26" t="str">
        <f t="shared" si="19"/>
        <v>N/A</v>
      </c>
      <c r="AB26" s="25">
        <f t="shared" si="20"/>
        <v>0</v>
      </c>
      <c r="AC26" s="26">
        <f t="shared" si="21"/>
        <v>6</v>
      </c>
      <c r="AD26" s="25" t="str">
        <f t="shared" si="13"/>
        <v xml:space="preserve">xTechnique ( Change) 6, </v>
      </c>
      <c r="AE26" s="31"/>
      <c r="AF26" s="27">
        <v>9</v>
      </c>
      <c r="AG26" s="30"/>
      <c r="AI26" s="20"/>
      <c r="AJ26" s="20"/>
      <c r="AK26" s="32" t="s">
        <v>68</v>
      </c>
      <c r="AL26" s="4">
        <v>32</v>
      </c>
      <c r="AM26" s="28">
        <f>(HP-CON)*2</f>
        <v>40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66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62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xTechnique ( Control )</v>
      </c>
      <c r="U27" s="25">
        <f t="shared" si="9"/>
        <v>6</v>
      </c>
      <c r="V27" s="26" t="str">
        <f t="shared" si="10"/>
        <v>N/A</v>
      </c>
      <c r="W27" s="25">
        <f t="shared" si="11"/>
        <v>0</v>
      </c>
      <c r="X27" s="26">
        <f t="shared" si="12"/>
        <v>6</v>
      </c>
      <c r="Y27" s="26" t="str">
        <f t="shared" si="17"/>
        <v>xTechnique ( Control )</v>
      </c>
      <c r="Z27" s="25">
        <f t="shared" si="18"/>
        <v>6</v>
      </c>
      <c r="AA27" s="26" t="str">
        <f t="shared" si="19"/>
        <v>N/A</v>
      </c>
      <c r="AB27" s="25">
        <f t="shared" si="20"/>
        <v>0</v>
      </c>
      <c r="AC27" s="26">
        <f t="shared" si="21"/>
        <v>6</v>
      </c>
      <c r="AD27" s="25" t="str">
        <f t="shared" si="13"/>
        <v xml:space="preserve">xTechnique ( Control )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67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62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xTechnique ( Create )</v>
      </c>
      <c r="U28" s="25">
        <f t="shared" si="9"/>
        <v>6</v>
      </c>
      <c r="V28" s="26" t="str">
        <f t="shared" si="10"/>
        <v>N/A</v>
      </c>
      <c r="W28" s="25">
        <f t="shared" si="11"/>
        <v>0</v>
      </c>
      <c r="X28" s="26">
        <f t="shared" si="12"/>
        <v>6</v>
      </c>
      <c r="Y28" s="26" t="str">
        <f t="shared" si="17"/>
        <v>xTechnique ( Create )</v>
      </c>
      <c r="Z28" s="25">
        <f t="shared" si="18"/>
        <v>6</v>
      </c>
      <c r="AA28" s="26" t="str">
        <f t="shared" si="19"/>
        <v>N/A</v>
      </c>
      <c r="AB28" s="25">
        <f t="shared" si="20"/>
        <v>0</v>
      </c>
      <c r="AC28" s="26">
        <f t="shared" si="21"/>
        <v>6</v>
      </c>
      <c r="AD28" s="25" t="str">
        <f t="shared" si="13"/>
        <v xml:space="preserve">xTechnique ( Create )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69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str">
        <f t="shared" si="8"/>
        <v>xTechnique ( Destroy )</v>
      </c>
      <c r="U29" s="25">
        <f t="shared" si="9"/>
        <v>6</v>
      </c>
      <c r="V29" s="26" t="str">
        <f t="shared" si="10"/>
        <v>N/A</v>
      </c>
      <c r="W29" s="25">
        <f t="shared" si="11"/>
        <v>0</v>
      </c>
      <c r="X29" s="26">
        <f t="shared" si="12"/>
        <v>6</v>
      </c>
      <c r="Y29" s="26" t="str">
        <f t="shared" si="17"/>
        <v>xTechnique ( Destroy )</v>
      </c>
      <c r="Z29" s="25">
        <f t="shared" si="18"/>
        <v>6</v>
      </c>
      <c r="AA29" s="26" t="str">
        <f t="shared" si="19"/>
        <v>N/A</v>
      </c>
      <c r="AB29" s="25">
        <f t="shared" si="20"/>
        <v>0</v>
      </c>
      <c r="AC29" s="26">
        <f t="shared" si="21"/>
        <v>6</v>
      </c>
      <c r="AD29" s="25" t="str">
        <f t="shared" si="13"/>
        <v xml:space="preserve">xTechnique ( Destroy ) 6,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70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0</v>
      </c>
      <c r="K30" s="25">
        <f t="shared" si="1"/>
        <v>0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0</v>
      </c>
      <c r="P30" s="26" t="str">
        <f t="shared" si="5"/>
        <v>DEX</v>
      </c>
      <c r="Q30" s="25">
        <f t="shared" si="6"/>
        <v>0</v>
      </c>
      <c r="R30" s="26">
        <f t="shared" si="7"/>
        <v>0</v>
      </c>
      <c r="S30" s="26">
        <v>28</v>
      </c>
      <c r="T30" s="26" t="str">
        <f t="shared" si="8"/>
        <v>xTechnique ( Perceive)</v>
      </c>
      <c r="U30" s="25">
        <f t="shared" si="9"/>
        <v>6</v>
      </c>
      <c r="V30" s="26" t="str">
        <f t="shared" si="10"/>
        <v>N/A</v>
      </c>
      <c r="W30" s="25">
        <f t="shared" si="11"/>
        <v>0</v>
      </c>
      <c r="X30" s="26">
        <f t="shared" si="12"/>
        <v>6</v>
      </c>
      <c r="Y30" s="26" t="str">
        <f t="shared" si="17"/>
        <v>xTechnique ( Perceive)</v>
      </c>
      <c r="Z30" s="25">
        <f t="shared" si="18"/>
        <v>6</v>
      </c>
      <c r="AA30" s="26" t="str">
        <f t="shared" si="19"/>
        <v>N/A</v>
      </c>
      <c r="AB30" s="25">
        <f t="shared" si="20"/>
        <v>0</v>
      </c>
      <c r="AC30" s="26">
        <f t="shared" si="21"/>
        <v>6</v>
      </c>
      <c r="AD30" s="25" t="str">
        <f t="shared" si="13"/>
        <v xml:space="preserve">xTechnique ( Perceive) 6,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71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72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62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228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0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74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17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229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0</v>
      </c>
      <c r="K35" s="25">
        <f t="shared" ref="K35:K48" si="27">IF(G35=1,IF(F35&lt;&gt;0,F35+J35+H35,0),F35+J35+H35)</f>
        <v>0</v>
      </c>
      <c r="L35" s="26">
        <f t="shared" si="16"/>
        <v>18</v>
      </c>
      <c r="M35" s="26">
        <f t="shared" ref="M35:M48" si="28">IF(L35=L34,0,L35)</f>
        <v>18</v>
      </c>
      <c r="N35" s="26" t="str">
        <f t="shared" ref="N35:N48" si="29">C35</f>
        <v>Stealth*</v>
      </c>
      <c r="O35" s="25">
        <f t="shared" ref="O35:O48" si="30">K35</f>
        <v>0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76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1</v>
      </c>
      <c r="K36" s="25">
        <f t="shared" si="27"/>
        <v>1</v>
      </c>
      <c r="L36" s="26">
        <f t="shared" ref="L36:L48" si="40">IF(G36=1,IF(F36&lt;&gt;0,1+L35,L35),1+L35)</f>
        <v>19</v>
      </c>
      <c r="M36" s="26">
        <f t="shared" si="28"/>
        <v>19</v>
      </c>
      <c r="N36" s="26" t="str">
        <f t="shared" si="29"/>
        <v>Swim</v>
      </c>
      <c r="O36" s="25">
        <f t="shared" si="30"/>
        <v>1</v>
      </c>
      <c r="P36" s="26" t="str">
        <f t="shared" si="31"/>
        <v>STR</v>
      </c>
      <c r="Q36" s="25">
        <f t="shared" si="32"/>
        <v>1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77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20</v>
      </c>
      <c r="M37" s="26">
        <f t="shared" si="28"/>
        <v>20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215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45</v>
      </c>
      <c r="J38" s="24">
        <f t="shared" si="26"/>
        <v>4</v>
      </c>
      <c r="K38" s="25">
        <f t="shared" si="27"/>
        <v>0</v>
      </c>
      <c r="L38" s="26">
        <f t="shared" si="40"/>
        <v>20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78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0</v>
      </c>
      <c r="K39" s="25">
        <f t="shared" si="27"/>
        <v>0</v>
      </c>
      <c r="L39" s="26">
        <f t="shared" si="40"/>
        <v>21</v>
      </c>
      <c r="M39" s="26">
        <f t="shared" si="28"/>
        <v>21</v>
      </c>
      <c r="N39" s="26" t="str">
        <f t="shared" si="29"/>
        <v>Use Rope</v>
      </c>
      <c r="O39" s="25">
        <f t="shared" si="30"/>
        <v>0</v>
      </c>
      <c r="P39" s="26" t="str">
        <f t="shared" si="31"/>
        <v>DEX</v>
      </c>
      <c r="Q39" s="25">
        <f t="shared" si="32"/>
        <v>0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79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62</v>
      </c>
      <c r="J40" s="24">
        <f t="shared" si="26"/>
        <v>0</v>
      </c>
      <c r="K40" s="25">
        <f t="shared" si="27"/>
        <v>0</v>
      </c>
      <c r="L40" s="26">
        <f t="shared" si="40"/>
        <v>22</v>
      </c>
      <c r="M40" s="26">
        <f t="shared" si="28"/>
        <v>22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327</v>
      </c>
      <c r="D41" s="22">
        <v>6</v>
      </c>
      <c r="E41" s="20">
        <f t="shared" si="23"/>
        <v>11</v>
      </c>
      <c r="F41" s="23">
        <f t="shared" si="24"/>
        <v>6</v>
      </c>
      <c r="G41" s="23">
        <v>1</v>
      </c>
      <c r="H41" s="23">
        <f>'Character Sheet'!CS121</f>
        <v>0</v>
      </c>
      <c r="I41" s="29" t="s">
        <v>63</v>
      </c>
      <c r="J41" s="24">
        <f t="shared" si="26"/>
        <v>0</v>
      </c>
      <c r="K41" s="25">
        <f t="shared" si="27"/>
        <v>6</v>
      </c>
      <c r="L41" s="26">
        <f t="shared" si="40"/>
        <v>23</v>
      </c>
      <c r="M41" s="26">
        <f t="shared" si="28"/>
        <v>23</v>
      </c>
      <c r="N41" s="26" t="str">
        <f t="shared" si="29"/>
        <v>xForm ( Rune )</v>
      </c>
      <c r="O41" s="25">
        <f t="shared" si="30"/>
        <v>6</v>
      </c>
      <c r="P41" s="26" t="str">
        <f t="shared" si="31"/>
        <v>N/A</v>
      </c>
      <c r="Q41" s="25">
        <f t="shared" si="32"/>
        <v>0</v>
      </c>
      <c r="R41" s="26">
        <f t="shared" si="33"/>
        <v>6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80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63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81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63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82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63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282</v>
      </c>
      <c r="D45" s="22">
        <v>6</v>
      </c>
      <c r="E45" s="20">
        <f t="shared" si="23"/>
        <v>11</v>
      </c>
      <c r="F45" s="23">
        <f t="shared" si="24"/>
        <v>6</v>
      </c>
      <c r="G45" s="23">
        <v>1</v>
      </c>
      <c r="H45" s="23">
        <f>'Character Sheet'!CS113</f>
        <v>0</v>
      </c>
      <c r="I45" s="29" t="s">
        <v>63</v>
      </c>
      <c r="J45" s="24">
        <f t="shared" si="26"/>
        <v>0</v>
      </c>
      <c r="K45" s="25">
        <f t="shared" si="27"/>
        <v>6</v>
      </c>
      <c r="L45" s="26">
        <f t="shared" si="40"/>
        <v>24</v>
      </c>
      <c r="M45" s="26">
        <f t="shared" si="28"/>
        <v>24</v>
      </c>
      <c r="N45" s="26" t="str">
        <f t="shared" si="29"/>
        <v>xTechnique ( Change)</v>
      </c>
      <c r="O45" s="25">
        <f t="shared" si="30"/>
        <v>6</v>
      </c>
      <c r="P45" s="26" t="str">
        <f t="shared" si="31"/>
        <v>N/A</v>
      </c>
      <c r="Q45" s="25">
        <f t="shared" si="32"/>
        <v>0</v>
      </c>
      <c r="R45" s="26">
        <f t="shared" si="33"/>
        <v>6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218</v>
      </c>
      <c r="B46" s="27"/>
      <c r="C46" s="21" t="s">
        <v>281</v>
      </c>
      <c r="D46" s="22">
        <v>6</v>
      </c>
      <c r="E46" s="20">
        <f t="shared" si="23"/>
        <v>11</v>
      </c>
      <c r="F46" s="23">
        <f t="shared" si="24"/>
        <v>6</v>
      </c>
      <c r="G46" s="23">
        <v>1</v>
      </c>
      <c r="H46" s="23">
        <f>'Character Sheet'!CS115</f>
        <v>0</v>
      </c>
      <c r="I46" s="29" t="s">
        <v>63</v>
      </c>
      <c r="J46" s="24">
        <f t="shared" si="26"/>
        <v>0</v>
      </c>
      <c r="K46" s="25">
        <f t="shared" si="27"/>
        <v>6</v>
      </c>
      <c r="L46" s="26">
        <f t="shared" si="40"/>
        <v>25</v>
      </c>
      <c r="M46" s="26">
        <f t="shared" si="28"/>
        <v>25</v>
      </c>
      <c r="N46" s="26" t="str">
        <f t="shared" si="29"/>
        <v>xTechnique ( Control )</v>
      </c>
      <c r="O46" s="25">
        <f t="shared" si="30"/>
        <v>6</v>
      </c>
      <c r="P46" s="26" t="str">
        <f t="shared" si="31"/>
        <v>N/A</v>
      </c>
      <c r="Q46" s="25">
        <f t="shared" si="32"/>
        <v>0</v>
      </c>
      <c r="R46" s="26">
        <f t="shared" si="33"/>
        <v>6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217</v>
      </c>
      <c r="B47" s="27"/>
      <c r="C47" s="21" t="s">
        <v>283</v>
      </c>
      <c r="D47" s="22">
        <v>6</v>
      </c>
      <c r="E47" s="20">
        <f t="shared" si="23"/>
        <v>11</v>
      </c>
      <c r="F47" s="23">
        <f t="shared" si="24"/>
        <v>6</v>
      </c>
      <c r="G47" s="23">
        <v>1</v>
      </c>
      <c r="H47" s="23">
        <f>'Character Sheet'!CS117</f>
        <v>0</v>
      </c>
      <c r="I47" s="29" t="s">
        <v>63</v>
      </c>
      <c r="J47" s="24">
        <f t="shared" si="26"/>
        <v>0</v>
      </c>
      <c r="K47" s="25">
        <f t="shared" si="27"/>
        <v>6</v>
      </c>
      <c r="L47" s="26">
        <f t="shared" si="40"/>
        <v>26</v>
      </c>
      <c r="M47" s="26">
        <f t="shared" si="28"/>
        <v>26</v>
      </c>
      <c r="N47" s="26" t="str">
        <f t="shared" si="29"/>
        <v>xTechnique ( Create )</v>
      </c>
      <c r="O47" s="25">
        <f t="shared" si="30"/>
        <v>6</v>
      </c>
      <c r="P47" s="26" t="str">
        <f t="shared" si="31"/>
        <v>N/A</v>
      </c>
      <c r="Q47" s="25">
        <f t="shared" si="32"/>
        <v>0</v>
      </c>
      <c r="R47" s="26">
        <f t="shared" si="33"/>
        <v>6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328</v>
      </c>
      <c r="B48" s="20">
        <v>0</v>
      </c>
      <c r="C48" s="21" t="s">
        <v>284</v>
      </c>
      <c r="D48" s="22">
        <v>6</v>
      </c>
      <c r="E48" s="20">
        <f t="shared" si="23"/>
        <v>11</v>
      </c>
      <c r="F48" s="23">
        <f>D48</f>
        <v>6</v>
      </c>
      <c r="G48" s="23">
        <v>1</v>
      </c>
      <c r="H48" s="23">
        <f>'Character Sheet'!CS118</f>
        <v>0</v>
      </c>
      <c r="I48" s="29" t="s">
        <v>63</v>
      </c>
      <c r="J48" s="24">
        <f t="shared" si="26"/>
        <v>0</v>
      </c>
      <c r="K48" s="25">
        <f t="shared" si="27"/>
        <v>6</v>
      </c>
      <c r="L48" s="26">
        <f t="shared" si="40"/>
        <v>27</v>
      </c>
      <c r="M48" s="26">
        <f t="shared" si="28"/>
        <v>27</v>
      </c>
      <c r="N48" s="26" t="str">
        <f t="shared" si="29"/>
        <v>xTechnique ( Destroy )</v>
      </c>
      <c r="O48" s="25">
        <f t="shared" si="30"/>
        <v>6</v>
      </c>
      <c r="P48" s="26" t="str">
        <f t="shared" si="31"/>
        <v>N/A</v>
      </c>
      <c r="Q48" s="25">
        <f t="shared" si="32"/>
        <v>0</v>
      </c>
      <c r="R48" s="26">
        <f t="shared" si="33"/>
        <v>6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 t="s">
        <v>329</v>
      </c>
      <c r="B49" s="20">
        <f t="shared" si="0"/>
        <v>5</v>
      </c>
      <c r="C49" s="21" t="s">
        <v>285</v>
      </c>
      <c r="D49" s="22">
        <v>6</v>
      </c>
      <c r="E49" s="20">
        <f>IF(G49=1,IF(D49&gt;0,(D49*1)+5,0),D49*1)</f>
        <v>11</v>
      </c>
      <c r="F49" s="23">
        <f>D49</f>
        <v>6</v>
      </c>
      <c r="G49" s="23">
        <v>1</v>
      </c>
      <c r="H49" s="23">
        <f>'Character Sheet'!CS119</f>
        <v>0</v>
      </c>
      <c r="I49" s="29" t="s">
        <v>63</v>
      </c>
      <c r="J49" s="24">
        <f>VLOOKUP(I49,$AK$17:$AM$23,3,FALSE)</f>
        <v>0</v>
      </c>
      <c r="K49" s="25">
        <f>IF(G49=1,IF(F49&lt;&gt;0,F49+J49+H49,0),F49+J49+H49)</f>
        <v>6</v>
      </c>
      <c r="L49" s="26">
        <f>IF(G49=1,IF(F49&lt;&gt;0,1+L48,L48),1+L48)</f>
        <v>28</v>
      </c>
      <c r="M49" s="26">
        <f>IF(L49=L48,0,L49)</f>
        <v>28</v>
      </c>
      <c r="N49" s="26" t="str">
        <f>C49</f>
        <v>xTechnique ( Perceive)</v>
      </c>
      <c r="O49" s="25">
        <f>K49</f>
        <v>6</v>
      </c>
      <c r="P49" s="26" t="str">
        <f>I49</f>
        <v>N/A</v>
      </c>
      <c r="Q49" s="25">
        <f>J49</f>
        <v>0</v>
      </c>
      <c r="R49" s="26">
        <f>F49</f>
        <v>6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83</v>
      </c>
      <c r="AH53" s="59">
        <f>SUM(AH18:AH52)</f>
        <v>209</v>
      </c>
      <c r="AI53" s="51" t="s">
        <v>30</v>
      </c>
      <c r="AJ53" s="51" t="s">
        <v>84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25</v>
      </c>
      <c r="C54" s="4"/>
      <c r="E54" s="2">
        <f>SUM(E3:E49)</f>
        <v>102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10</v>
      </c>
      <c r="AM54" s="2">
        <f>AM4+AM7+AM10+AM26</f>
        <v>60</v>
      </c>
    </row>
    <row r="55" spans="1:39" ht="12.75" customHeight="1" x14ac:dyDescent="0.2">
      <c r="A55" s="64" t="s">
        <v>85</v>
      </c>
      <c r="B55" s="2">
        <f>SUM(54:54)</f>
        <v>209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86</v>
      </c>
      <c r="B57" s="65">
        <f>AH53</f>
        <v>209</v>
      </c>
      <c r="C57" s="64"/>
      <c r="AG57" s="64" t="s">
        <v>87</v>
      </c>
      <c r="AH57" s="66">
        <f>TOTAL_SP-USED_SP</f>
        <v>0</v>
      </c>
    </row>
    <row r="58" spans="1:39" ht="12.75" customHeight="1" x14ac:dyDescent="0.2">
      <c r="A58" s="64" t="s">
        <v>88</v>
      </c>
      <c r="B58" s="2">
        <f>ROUNDDOWN(TOTAL_SP/50,0)</f>
        <v>4</v>
      </c>
      <c r="C58" s="64"/>
      <c r="D58" s="64" t="s">
        <v>89</v>
      </c>
      <c r="E58" s="67">
        <v>3</v>
      </c>
    </row>
    <row r="59" spans="1:39" ht="12.75" customHeight="1" x14ac:dyDescent="0.2">
      <c r="A59" s="64" t="s">
        <v>90</v>
      </c>
      <c r="B59" s="2">
        <f>CON+(RL*5)</f>
        <v>32</v>
      </c>
      <c r="C59" s="64"/>
      <c r="D59" s="64" t="s">
        <v>91</v>
      </c>
      <c r="E59" s="67">
        <f>RL+2</f>
        <v>6</v>
      </c>
    </row>
    <row r="60" spans="1:39" ht="12.75" customHeight="1" x14ac:dyDescent="0.2">
      <c r="A60" s="64" t="s">
        <v>92</v>
      </c>
      <c r="B60" s="2">
        <f>RL+2</f>
        <v>6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93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0.11961722488038277</v>
      </c>
      <c r="C63" s="64" t="str">
        <f>IF(B63&gt;0.375,"Over",IF(B63&gt;0.125,"Normal",IF(B63&lt;=0.125,"Under","error")))</f>
        <v>Under</v>
      </c>
    </row>
    <row r="64" spans="1:39" x14ac:dyDescent="0.2">
      <c r="A64" s="7" t="s">
        <v>94</v>
      </c>
      <c r="B64" s="70">
        <f>E54/TOTAL_SP</f>
        <v>0.48803827751196172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95</v>
      </c>
      <c r="B65" s="70">
        <f>(AI54+AJ54)/TOTAL_SP</f>
        <v>0.10526315789473684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96</v>
      </c>
      <c r="B66" s="70">
        <f>(AM54)/TOTAL_SP</f>
        <v>0.28708133971291866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tabSelected="1" view="pageBreakPreview" topLeftCell="A85" zoomScale="55" zoomScaleNormal="40" zoomScaleSheetLayoutView="55" workbookViewId="0">
      <selection activeCell="AH51" sqref="AH51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3" t="str">
        <f>FeatSheet!B1</f>
        <v>Vegard Ulvengarde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98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4" t="str">
        <f>FeatSheet!E1</f>
        <v>Rune Mage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99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20">
        <f>RL</f>
        <v>4</v>
      </c>
      <c r="C8" s="220"/>
      <c r="D8" s="220"/>
      <c r="E8" s="220"/>
      <c r="F8" s="220"/>
      <c r="G8" s="220"/>
      <c r="H8" s="220"/>
      <c r="I8" s="78"/>
      <c r="J8" s="221" t="s">
        <v>103</v>
      </c>
      <c r="K8" s="221"/>
      <c r="L8" s="221"/>
      <c r="M8" s="221"/>
      <c r="N8" s="221"/>
      <c r="O8" s="221"/>
      <c r="P8" s="221"/>
      <c r="Q8" s="78"/>
      <c r="R8" s="222"/>
      <c r="S8" s="222"/>
      <c r="T8" s="222"/>
      <c r="U8" s="222"/>
      <c r="V8" s="222"/>
      <c r="W8" s="222"/>
      <c r="X8" s="222"/>
      <c r="Y8" s="78"/>
      <c r="Z8" s="216"/>
      <c r="AA8" s="216"/>
      <c r="AB8" s="216"/>
      <c r="AC8" s="216"/>
      <c r="AD8" s="216"/>
      <c r="AE8" s="216"/>
      <c r="AF8" s="216"/>
      <c r="AG8" s="78"/>
      <c r="AH8" s="217"/>
      <c r="AI8" s="217"/>
      <c r="AJ8" s="217"/>
      <c r="AK8" s="217"/>
      <c r="AL8" s="217"/>
      <c r="AM8" s="217"/>
      <c r="AN8" s="217"/>
      <c r="AO8" s="199"/>
      <c r="AP8" s="218"/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99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9" t="s">
        <v>104</v>
      </c>
      <c r="C10" s="219"/>
      <c r="D10" s="219"/>
      <c r="E10" s="219"/>
      <c r="F10" s="219"/>
      <c r="G10" s="219"/>
      <c r="H10" s="78"/>
      <c r="I10" s="78"/>
      <c r="J10" s="78" t="s">
        <v>105</v>
      </c>
      <c r="K10" s="78"/>
      <c r="L10" s="78"/>
      <c r="M10" s="78"/>
      <c r="N10" s="78"/>
      <c r="O10" s="78"/>
      <c r="P10" s="78"/>
      <c r="Q10" s="78"/>
      <c r="R10" s="78" t="s">
        <v>106</v>
      </c>
      <c r="S10" s="78"/>
      <c r="T10" s="78"/>
      <c r="U10" s="78"/>
      <c r="V10" s="78"/>
      <c r="W10" s="78"/>
      <c r="X10" s="78"/>
      <c r="Y10" s="78"/>
      <c r="Z10" s="78" t="s">
        <v>107</v>
      </c>
      <c r="AA10" s="78"/>
      <c r="AB10" s="78"/>
      <c r="AC10" s="78"/>
      <c r="AD10" s="78"/>
      <c r="AE10" s="78"/>
      <c r="AF10" s="78"/>
      <c r="AG10" s="78"/>
      <c r="AH10" s="78" t="s">
        <v>296</v>
      </c>
      <c r="AI10" s="78"/>
      <c r="AJ10" s="78"/>
      <c r="AK10" s="78"/>
      <c r="AL10" s="78"/>
      <c r="AM10" s="78"/>
      <c r="AN10" s="78"/>
      <c r="AO10" s="78"/>
      <c r="AP10" s="78" t="s">
        <v>297</v>
      </c>
      <c r="AQ10" s="78"/>
      <c r="AR10" s="78"/>
      <c r="AS10" s="78"/>
      <c r="AT10" s="78"/>
      <c r="AU10" s="78"/>
      <c r="AV10" s="78"/>
      <c r="AW10" s="78"/>
      <c r="AX10" s="78" t="s">
        <v>109</v>
      </c>
      <c r="AY10" s="78"/>
      <c r="AZ10" s="78"/>
      <c r="BA10" s="78"/>
      <c r="BB10" s="78"/>
      <c r="BC10" s="78"/>
      <c r="BD10" s="78"/>
      <c r="BE10" s="78"/>
      <c r="BF10" s="78" t="s">
        <v>110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4" t="s">
        <v>111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 x14ac:dyDescent="0.25">
      <c r="A12" s="77"/>
      <c r="B12" s="228" t="s">
        <v>112</v>
      </c>
      <c r="C12" s="228"/>
      <c r="D12" s="228"/>
      <c r="E12" s="228"/>
      <c r="F12" s="228"/>
      <c r="G12" s="228"/>
      <c r="H12" s="78"/>
      <c r="I12" s="211" t="s">
        <v>113</v>
      </c>
      <c r="J12" s="211"/>
      <c r="K12" s="211"/>
      <c r="L12" s="211"/>
      <c r="M12" s="78"/>
      <c r="N12" s="211" t="s">
        <v>114</v>
      </c>
      <c r="O12" s="211"/>
      <c r="P12" s="211"/>
      <c r="Q12" s="211"/>
      <c r="R12" s="78"/>
      <c r="S12" s="229" t="s">
        <v>115</v>
      </c>
      <c r="T12" s="229"/>
      <c r="U12" s="229"/>
      <c r="V12" s="229"/>
      <c r="W12" s="78"/>
      <c r="X12" s="229" t="s">
        <v>116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117</v>
      </c>
      <c r="AL12" s="212"/>
      <c r="AM12" s="212"/>
      <c r="AN12" s="212"/>
      <c r="AO12" s="78"/>
      <c r="AP12" s="205" t="s">
        <v>118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119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2"/>
      <c r="BZ12" s="112"/>
      <c r="CA12" s="112"/>
      <c r="CB12" s="112"/>
      <c r="CC12" s="78"/>
      <c r="CD12" s="211"/>
      <c r="CE12" s="211"/>
      <c r="CF12" s="211"/>
      <c r="CG12" s="211"/>
      <c r="CH12" s="78"/>
      <c r="CI12" s="209" t="s">
        <v>216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1"/>
    </row>
    <row r="13" spans="1:101" s="76" customFormat="1" ht="13.5" customHeight="1" thickBot="1" x14ac:dyDescent="0.25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2"/>
      <c r="BZ13" s="112"/>
      <c r="CA13" s="112"/>
      <c r="CB13" s="112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1"/>
    </row>
    <row r="14" spans="1:101" ht="13.5" customHeight="1" thickBot="1" x14ac:dyDescent="0.25">
      <c r="A14" s="82"/>
      <c r="B14" s="223" t="s">
        <v>39</v>
      </c>
      <c r="C14" s="223"/>
      <c r="D14" s="223"/>
      <c r="E14" s="223"/>
      <c r="F14" s="223"/>
      <c r="G14" s="223"/>
      <c r="H14" s="83"/>
      <c r="I14" s="224">
        <f>STR</f>
        <v>12</v>
      </c>
      <c r="J14" s="224"/>
      <c r="K14" s="224"/>
      <c r="L14" s="224"/>
      <c r="M14" s="78"/>
      <c r="N14" s="225">
        <f>STRMOD</f>
        <v>1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23" t="s">
        <v>68</v>
      </c>
      <c r="AE14" s="223"/>
      <c r="AF14" s="223"/>
      <c r="AG14" s="223"/>
      <c r="AH14" s="223"/>
      <c r="AI14" s="223"/>
      <c r="AJ14" s="83"/>
      <c r="AK14" s="210">
        <f>HP</f>
        <v>32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3"/>
      <c r="BY14" s="113"/>
      <c r="BZ14" s="113"/>
      <c r="CA14" s="113"/>
      <c r="CB14" s="113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4"/>
    </row>
    <row r="15" spans="1:101" ht="13.5" customHeight="1" thickBot="1" x14ac:dyDescent="0.25">
      <c r="A15" s="82"/>
      <c r="B15" s="223"/>
      <c r="C15" s="223"/>
      <c r="D15" s="223"/>
      <c r="E15" s="223"/>
      <c r="F15" s="223"/>
      <c r="G15" s="223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23"/>
      <c r="AE15" s="223"/>
      <c r="AF15" s="223"/>
      <c r="AG15" s="223"/>
      <c r="AH15" s="223"/>
      <c r="AI15" s="223"/>
      <c r="AJ15" s="83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3"/>
      <c r="BY15" s="113"/>
      <c r="BZ15" s="113"/>
      <c r="CA15" s="113"/>
      <c r="CB15" s="113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4"/>
    </row>
    <row r="16" spans="1:101" ht="13.5" customHeight="1" thickBot="1" x14ac:dyDescent="0.25">
      <c r="A16" s="82"/>
      <c r="B16" s="230" t="s">
        <v>121</v>
      </c>
      <c r="C16" s="230"/>
      <c r="D16" s="230"/>
      <c r="E16" s="230"/>
      <c r="F16" s="230"/>
      <c r="G16" s="230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30" t="s">
        <v>122</v>
      </c>
      <c r="AE16" s="230"/>
      <c r="AF16" s="230"/>
      <c r="AG16" s="230"/>
      <c r="AH16" s="230"/>
      <c r="AI16" s="230"/>
      <c r="AJ16" s="83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1"/>
      <c r="BZ16" s="111"/>
      <c r="CA16" s="111"/>
      <c r="CB16" s="111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3" t="s">
        <v>35</v>
      </c>
      <c r="C18" s="223"/>
      <c r="D18" s="223"/>
      <c r="E18" s="223"/>
      <c r="F18" s="223"/>
      <c r="G18" s="223"/>
      <c r="H18" s="83"/>
      <c r="I18" s="224">
        <f>DEX</f>
        <v>10</v>
      </c>
      <c r="J18" s="224"/>
      <c r="K18" s="224"/>
      <c r="L18" s="224"/>
      <c r="M18" s="78"/>
      <c r="N18" s="225">
        <f>DEXMOD</f>
        <v>0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23" t="s">
        <v>123</v>
      </c>
      <c r="AE18" s="223"/>
      <c r="AF18" s="223"/>
      <c r="AG18" s="223"/>
      <c r="AH18" s="223"/>
      <c r="AI18" s="223"/>
      <c r="AJ18" s="83"/>
      <c r="AK18" s="231">
        <f>AP18+AU18+AZ18+BE18</f>
        <v>10</v>
      </c>
      <c r="AL18" s="231"/>
      <c r="AM18" s="231"/>
      <c r="AN18" s="231"/>
      <c r="AO18" s="233" t="s">
        <v>124</v>
      </c>
      <c r="AP18" s="236">
        <v>10</v>
      </c>
      <c r="AQ18" s="236"/>
      <c r="AR18" s="236"/>
      <c r="AS18" s="236"/>
      <c r="AT18" s="234" t="s">
        <v>125</v>
      </c>
      <c r="AU18" s="235">
        <f>IF(MaxDexBonus=0,DEXMOD,IF(MaxDexBonus&gt;DEXMOD,DEXMOD,MaxDexBonus))</f>
        <v>0</v>
      </c>
      <c r="AV18" s="235"/>
      <c r="AW18" s="235"/>
      <c r="AX18" s="235"/>
      <c r="AY18" s="252" t="s">
        <v>125</v>
      </c>
      <c r="AZ18" s="235">
        <f>S129</f>
        <v>0</v>
      </c>
      <c r="BA18" s="235"/>
      <c r="BB18" s="235"/>
      <c r="BC18" s="235"/>
      <c r="BD18" s="252" t="s">
        <v>125</v>
      </c>
      <c r="BE18" s="237"/>
      <c r="BF18" s="237"/>
      <c r="BG18" s="237"/>
      <c r="BH18" s="237"/>
      <c r="BI18" s="233"/>
      <c r="BJ18" s="249" t="s">
        <v>231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124</v>
      </c>
      <c r="BT18" s="235">
        <f>AD119</f>
        <v>0</v>
      </c>
      <c r="BU18" s="235"/>
      <c r="BV18" s="235"/>
      <c r="BW18" s="235"/>
      <c r="BX18" s="252" t="s">
        <v>125</v>
      </c>
      <c r="BY18" s="240"/>
      <c r="BZ18" s="241"/>
      <c r="CA18" s="241"/>
      <c r="CB18" s="242"/>
      <c r="CC18" s="252" t="s">
        <v>125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3"/>
      <c r="C19" s="223"/>
      <c r="D19" s="223"/>
      <c r="E19" s="223"/>
      <c r="F19" s="223"/>
      <c r="G19" s="223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23"/>
      <c r="AE19" s="223"/>
      <c r="AF19" s="223"/>
      <c r="AG19" s="223"/>
      <c r="AH19" s="223"/>
      <c r="AI19" s="223"/>
      <c r="AJ19" s="83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0" t="s">
        <v>126</v>
      </c>
      <c r="C20" s="230"/>
      <c r="D20" s="230"/>
      <c r="E20" s="230"/>
      <c r="F20" s="230"/>
      <c r="G20" s="230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30" t="s">
        <v>127</v>
      </c>
      <c r="AE20" s="230"/>
      <c r="AF20" s="230"/>
      <c r="AG20" s="230"/>
      <c r="AH20" s="230"/>
      <c r="AI20" s="230"/>
      <c r="AJ20" s="83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232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4" t="s">
        <v>117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130</v>
      </c>
      <c r="AV21" s="253"/>
      <c r="AW21" s="253"/>
      <c r="AX21" s="253"/>
      <c r="AY21" s="78"/>
      <c r="AZ21" s="253" t="s">
        <v>129</v>
      </c>
      <c r="BA21" s="253"/>
      <c r="BB21" s="253"/>
      <c r="BC21" s="253"/>
      <c r="BD21" s="78"/>
      <c r="BE21" s="253" t="s">
        <v>133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117</v>
      </c>
      <c r="BP21" s="254"/>
      <c r="BQ21" s="254"/>
      <c r="BR21" s="254"/>
      <c r="BS21" s="78"/>
      <c r="BT21" s="253" t="s">
        <v>128</v>
      </c>
      <c r="BU21" s="253"/>
      <c r="BV21" s="253"/>
      <c r="BW21" s="253"/>
      <c r="BX21" s="78"/>
      <c r="BY21" s="253" t="s">
        <v>132</v>
      </c>
      <c r="BZ21" s="253"/>
      <c r="CA21" s="253"/>
      <c r="CB21" s="253"/>
      <c r="CC21" s="78"/>
      <c r="CD21" s="255" t="s">
        <v>133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134</v>
      </c>
      <c r="CO21" s="255"/>
      <c r="CP21" s="255"/>
      <c r="CQ21" s="255"/>
      <c r="CR21" s="78"/>
      <c r="CS21" s="232" t="s">
        <v>135</v>
      </c>
      <c r="CT21" s="232"/>
      <c r="CU21" s="232"/>
      <c r="CV21" s="232"/>
      <c r="CW21" s="84"/>
    </row>
    <row r="22" spans="1:116" ht="12.75" customHeight="1" thickBot="1" x14ac:dyDescent="0.25">
      <c r="A22" s="82"/>
      <c r="B22" s="223" t="s">
        <v>46</v>
      </c>
      <c r="C22" s="223"/>
      <c r="D22" s="223"/>
      <c r="E22" s="223"/>
      <c r="F22" s="223"/>
      <c r="G22" s="223"/>
      <c r="H22" s="83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4"/>
    </row>
    <row r="23" spans="1:116" ht="13.5" customHeight="1" thickBot="1" x14ac:dyDescent="0.25">
      <c r="A23" s="82"/>
      <c r="B23" s="223"/>
      <c r="C23" s="223"/>
      <c r="D23" s="223"/>
      <c r="E23" s="223"/>
      <c r="F23" s="223"/>
      <c r="G23" s="223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0" t="s">
        <v>136</v>
      </c>
      <c r="C24" s="230"/>
      <c r="D24" s="230"/>
      <c r="E24" s="230"/>
      <c r="F24" s="230"/>
      <c r="G24" s="230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23" t="s">
        <v>137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3"/>
      <c r="AP24" s="264">
        <f>AU24+AZ24</f>
        <v>0</v>
      </c>
      <c r="AQ24" s="264"/>
      <c r="AR24" s="264"/>
      <c r="AS24" s="264"/>
      <c r="AT24" s="252" t="s">
        <v>124</v>
      </c>
      <c r="AU24" s="235">
        <f>DEXMOD</f>
        <v>0</v>
      </c>
      <c r="AV24" s="235"/>
      <c r="AW24" s="235"/>
      <c r="AX24" s="235"/>
      <c r="AY24" s="252" t="s">
        <v>125</v>
      </c>
      <c r="AZ24" s="237"/>
      <c r="BA24" s="237"/>
      <c r="BB24" s="237"/>
      <c r="BC24" s="23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3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3"/>
      <c r="BE25" s="83"/>
      <c r="BF25" s="83"/>
      <c r="BG25" s="263"/>
      <c r="BH25" s="263"/>
      <c r="BI25" s="256" t="s">
        <v>138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139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6</v>
      </c>
      <c r="CS25" s="273"/>
      <c r="CT25" s="273"/>
      <c r="CU25" s="273"/>
      <c r="CV25" s="273"/>
      <c r="CW25" s="84"/>
    </row>
    <row r="26" spans="1:116" ht="13.5" customHeight="1" x14ac:dyDescent="0.2">
      <c r="A26" s="82"/>
      <c r="B26" s="223" t="s">
        <v>38</v>
      </c>
      <c r="C26" s="223"/>
      <c r="D26" s="223"/>
      <c r="E26" s="223"/>
      <c r="F26" s="223"/>
      <c r="G26" s="223"/>
      <c r="H26" s="83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30" t="s">
        <v>140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3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3"/>
      <c r="BE26" s="83"/>
      <c r="BF26" s="83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4"/>
    </row>
    <row r="27" spans="1:116" ht="12.75" customHeight="1" x14ac:dyDescent="0.2">
      <c r="A27" s="82"/>
      <c r="B27" s="223"/>
      <c r="C27" s="223"/>
      <c r="D27" s="223"/>
      <c r="E27" s="223"/>
      <c r="F27" s="223"/>
      <c r="G27" s="223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4" t="s">
        <v>117</v>
      </c>
      <c r="AQ27" s="274"/>
      <c r="AR27" s="274"/>
      <c r="AS27" s="274"/>
      <c r="AT27" s="83"/>
      <c r="AU27" s="262" t="s">
        <v>130</v>
      </c>
      <c r="AV27" s="262"/>
      <c r="AW27" s="262"/>
      <c r="AX27" s="262"/>
      <c r="AY27" s="83"/>
      <c r="AZ27" s="262" t="s">
        <v>133</v>
      </c>
      <c r="BA27" s="262"/>
      <c r="BB27" s="262"/>
      <c r="BC27" s="262"/>
      <c r="BD27" s="83"/>
      <c r="BE27" s="83"/>
      <c r="BF27" s="83"/>
      <c r="BG27" s="263"/>
      <c r="BH27" s="263"/>
      <c r="BI27" s="258" t="s">
        <v>141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142</v>
      </c>
      <c r="BZ27" s="259"/>
      <c r="CA27" s="259"/>
      <c r="CB27" s="259"/>
      <c r="CC27" s="83"/>
      <c r="CD27" s="260" t="s">
        <v>143</v>
      </c>
      <c r="CE27" s="260"/>
      <c r="CF27" s="260"/>
      <c r="CG27" s="260"/>
      <c r="CH27" s="83"/>
      <c r="CI27" s="259" t="s">
        <v>114</v>
      </c>
      <c r="CJ27" s="259"/>
      <c r="CK27" s="259"/>
      <c r="CL27" s="259"/>
      <c r="CM27" s="83"/>
      <c r="CN27" s="261" t="s">
        <v>144</v>
      </c>
      <c r="CO27" s="261"/>
      <c r="CP27" s="261"/>
      <c r="CQ27" s="261"/>
      <c r="CR27" s="83"/>
      <c r="CS27" s="259" t="s">
        <v>133</v>
      </c>
      <c r="CT27" s="259"/>
      <c r="CU27" s="259"/>
      <c r="CV27" s="259"/>
      <c r="CW27" s="84"/>
    </row>
    <row r="28" spans="1:116" ht="13.5" customHeight="1" x14ac:dyDescent="0.2">
      <c r="A28" s="82"/>
      <c r="B28" s="230" t="s">
        <v>145</v>
      </c>
      <c r="C28" s="230"/>
      <c r="D28" s="230"/>
      <c r="E28" s="230"/>
      <c r="F28" s="230"/>
      <c r="G28" s="230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4"/>
      <c r="AQ28" s="274"/>
      <c r="AR28" s="274"/>
      <c r="AS28" s="274"/>
      <c r="AT28" s="83"/>
      <c r="AU28" s="262"/>
      <c r="AV28" s="262"/>
      <c r="AW28" s="262"/>
      <c r="AX28" s="262"/>
      <c r="AY28" s="83"/>
      <c r="AZ28" s="262"/>
      <c r="BA28" s="262"/>
      <c r="BB28" s="262"/>
      <c r="BC28" s="262"/>
      <c r="BD28" s="83"/>
      <c r="BE28" s="83"/>
      <c r="BF28" s="83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3"/>
      <c r="CD28" s="260"/>
      <c r="CE28" s="260"/>
      <c r="CF28" s="260"/>
      <c r="CG28" s="260"/>
      <c r="CH28" s="83"/>
      <c r="CI28" s="259"/>
      <c r="CJ28" s="259"/>
      <c r="CK28" s="259"/>
      <c r="CL28" s="259"/>
      <c r="CM28" s="83"/>
      <c r="CN28" s="261"/>
      <c r="CO28" s="261"/>
      <c r="CP28" s="261"/>
      <c r="CQ28" s="261"/>
      <c r="CR28" s="83"/>
      <c r="CS28" s="259"/>
      <c r="CT28" s="259"/>
      <c r="CU28" s="259"/>
      <c r="CV28" s="259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3" t="s">
        <v>146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7"/>
      <c r="AU29" s="272">
        <f>FeatSheet!E59</f>
        <v>6</v>
      </c>
      <c r="AV29" s="272"/>
      <c r="AW29" s="272"/>
      <c r="AX29" s="272"/>
      <c r="AY29" s="272"/>
      <c r="AZ29" s="272"/>
      <c r="BA29" s="272"/>
      <c r="BB29" s="272"/>
      <c r="BC29" s="27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3" t="s">
        <v>62</v>
      </c>
      <c r="C30" s="223"/>
      <c r="D30" s="223"/>
      <c r="E30" s="223"/>
      <c r="F30" s="223"/>
      <c r="G30" s="223"/>
      <c r="H30" s="83"/>
      <c r="I30" s="224">
        <f>WIS</f>
        <v>10</v>
      </c>
      <c r="J30" s="224"/>
      <c r="K30" s="224"/>
      <c r="L30" s="224"/>
      <c r="M30" s="78"/>
      <c r="N30" s="225">
        <f>WISMOD</f>
        <v>0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7"/>
      <c r="AU30" s="272"/>
      <c r="AV30" s="272"/>
      <c r="AW30" s="272"/>
      <c r="AX30" s="272"/>
      <c r="AY30" s="272"/>
      <c r="AZ30" s="272"/>
      <c r="BA30" s="272"/>
      <c r="BB30" s="272"/>
      <c r="BC30" s="272"/>
      <c r="BD30" s="83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124</v>
      </c>
      <c r="CI30" s="266">
        <f>FeatSheet!J3-ArCkPen</f>
        <v>0</v>
      </c>
      <c r="CJ30" s="266"/>
      <c r="CK30" s="266"/>
      <c r="CL30" s="266"/>
      <c r="CM30" s="265" t="s">
        <v>125</v>
      </c>
      <c r="CN30" s="266">
        <f>ROUNDDOWN(FeatSheet!F3,0)</f>
        <v>0</v>
      </c>
      <c r="CO30" s="266"/>
      <c r="CP30" s="266"/>
      <c r="CQ30" s="266"/>
      <c r="CR30" s="265" t="s">
        <v>125</v>
      </c>
      <c r="CS30" s="266"/>
      <c r="CT30" s="266"/>
      <c r="CU30" s="266"/>
      <c r="CV30" s="266"/>
      <c r="CW30" s="84"/>
    </row>
    <row r="31" spans="1:116" ht="13.5" customHeight="1" x14ac:dyDescent="0.2">
      <c r="A31" s="82"/>
      <c r="B31" s="223"/>
      <c r="C31" s="223"/>
      <c r="D31" s="223"/>
      <c r="E31" s="223"/>
      <c r="F31" s="223"/>
      <c r="G31" s="223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7"/>
      <c r="AU31" s="272"/>
      <c r="AV31" s="272"/>
      <c r="AW31" s="272"/>
      <c r="AX31" s="272"/>
      <c r="AY31" s="272"/>
      <c r="AZ31" s="272"/>
      <c r="BA31" s="272"/>
      <c r="BB31" s="272"/>
      <c r="BC31" s="272"/>
      <c r="BD31" s="83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4"/>
      <c r="CZ31" s="71">
        <v>1</v>
      </c>
    </row>
    <row r="32" spans="1:116" ht="13.5" customHeight="1" x14ac:dyDescent="0.2">
      <c r="A32" s="82"/>
      <c r="B32" s="230" t="s">
        <v>147</v>
      </c>
      <c r="C32" s="230"/>
      <c r="D32" s="230"/>
      <c r="E32" s="230"/>
      <c r="F32" s="230"/>
      <c r="G32" s="230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124</v>
      </c>
      <c r="CI32" s="266">
        <f>FeatSheet!J4</f>
        <v>0</v>
      </c>
      <c r="CJ32" s="266"/>
      <c r="CK32" s="266"/>
      <c r="CL32" s="266"/>
      <c r="CM32" s="265" t="s">
        <v>125</v>
      </c>
      <c r="CN32" s="266">
        <f>ROUNDDOWN(FeatSheet!F4,0)</f>
        <v>0</v>
      </c>
      <c r="CO32" s="266"/>
      <c r="CP32" s="266"/>
      <c r="CQ32" s="266"/>
      <c r="CR32" s="265" t="s">
        <v>125</v>
      </c>
      <c r="CS32" s="266"/>
      <c r="CT32" s="266"/>
      <c r="CU32" s="266"/>
      <c r="CV32" s="26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3" t="s">
        <v>148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7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3"/>
      <c r="BE33" s="83"/>
      <c r="BF33" s="83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4"/>
      <c r="CZ33" s="71">
        <v>2</v>
      </c>
    </row>
    <row r="34" spans="1:104" ht="13.5" customHeight="1" x14ac:dyDescent="0.2">
      <c r="A34" s="82"/>
      <c r="B34" s="223" t="s">
        <v>45</v>
      </c>
      <c r="C34" s="223"/>
      <c r="D34" s="223"/>
      <c r="E34" s="223"/>
      <c r="F34" s="223"/>
      <c r="G34" s="223"/>
      <c r="H34" s="83"/>
      <c r="I34" s="224">
        <f>CHA</f>
        <v>18</v>
      </c>
      <c r="J34" s="224"/>
      <c r="K34" s="224"/>
      <c r="L34" s="224"/>
      <c r="M34" s="78"/>
      <c r="N34" s="225">
        <f>CHAMOD</f>
        <v>4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7"/>
      <c r="AU34" s="272"/>
      <c r="AV34" s="272"/>
      <c r="AW34" s="272"/>
      <c r="AX34" s="272"/>
      <c r="AY34" s="272"/>
      <c r="AZ34" s="272"/>
      <c r="BA34" s="272"/>
      <c r="BB34" s="272"/>
      <c r="BC34" s="272"/>
      <c r="BD34" s="83"/>
      <c r="BE34" s="83"/>
      <c r="BF34" s="83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124</v>
      </c>
      <c r="CI34" s="266">
        <f>FeatSheet!J5</f>
        <v>0</v>
      </c>
      <c r="CJ34" s="266"/>
      <c r="CK34" s="266"/>
      <c r="CL34" s="266"/>
      <c r="CM34" s="265" t="s">
        <v>125</v>
      </c>
      <c r="CN34" s="266">
        <f>ROUNDDOWN(FeatSheet!F5,0)</f>
        <v>0</v>
      </c>
      <c r="CO34" s="266"/>
      <c r="CP34" s="266"/>
      <c r="CQ34" s="266"/>
      <c r="CR34" s="265" t="s">
        <v>125</v>
      </c>
      <c r="CS34" s="266"/>
      <c r="CT34" s="266"/>
      <c r="CU34" s="266"/>
      <c r="CV34" s="266"/>
      <c r="CW34" s="84"/>
    </row>
    <row r="35" spans="1:104" ht="12.75" customHeight="1" x14ac:dyDescent="0.2">
      <c r="A35" s="82"/>
      <c r="B35" s="223"/>
      <c r="C35" s="223"/>
      <c r="D35" s="223"/>
      <c r="E35" s="223"/>
      <c r="F35" s="223"/>
      <c r="G35" s="223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7"/>
      <c r="AU35" s="272"/>
      <c r="AV35" s="272"/>
      <c r="AW35" s="272"/>
      <c r="AX35" s="272"/>
      <c r="AY35" s="272"/>
      <c r="AZ35" s="272"/>
      <c r="BA35" s="272"/>
      <c r="BB35" s="272"/>
      <c r="BC35" s="272"/>
      <c r="BD35" s="83"/>
      <c r="BE35" s="83"/>
      <c r="BF35" s="83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4"/>
      <c r="CZ35" s="71">
        <v>3</v>
      </c>
    </row>
    <row r="36" spans="1:104" ht="13.5" customHeight="1" x14ac:dyDescent="0.2">
      <c r="A36" s="82"/>
      <c r="B36" s="230" t="s">
        <v>149</v>
      </c>
      <c r="C36" s="230"/>
      <c r="D36" s="230"/>
      <c r="E36" s="230"/>
      <c r="F36" s="230"/>
      <c r="G36" s="230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1</v>
      </c>
      <c r="CE36" s="271"/>
      <c r="CF36" s="271"/>
      <c r="CG36" s="271"/>
      <c r="CH36" s="265" t="s">
        <v>124</v>
      </c>
      <c r="CI36" s="266">
        <f>FeatSheet!J6-ArCkPen</f>
        <v>1</v>
      </c>
      <c r="CJ36" s="266"/>
      <c r="CK36" s="266"/>
      <c r="CL36" s="266"/>
      <c r="CM36" s="265" t="s">
        <v>125</v>
      </c>
      <c r="CN36" s="266">
        <f>ROUNDDOWN(FeatSheet!F6,0)</f>
        <v>0</v>
      </c>
      <c r="CO36" s="266"/>
      <c r="CP36" s="266"/>
      <c r="CQ36" s="266"/>
      <c r="CR36" s="265" t="s">
        <v>125</v>
      </c>
      <c r="CS36" s="266"/>
      <c r="CT36" s="266"/>
      <c r="CU36" s="266"/>
      <c r="CV36" s="26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4"/>
      <c r="CZ37" s="71">
        <v>4</v>
      </c>
    </row>
    <row r="38" spans="1:104" ht="12.75" customHeight="1" x14ac:dyDescent="0.2">
      <c r="A38" s="82"/>
      <c r="B38" s="275" t="s">
        <v>150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3"/>
      <c r="N38" s="212" t="s">
        <v>117</v>
      </c>
      <c r="O38" s="212"/>
      <c r="P38" s="212"/>
      <c r="Q38" s="212"/>
      <c r="R38" s="78"/>
      <c r="S38" s="211" t="s">
        <v>151</v>
      </c>
      <c r="T38" s="211"/>
      <c r="U38" s="211"/>
      <c r="V38" s="211"/>
      <c r="W38" s="78"/>
      <c r="X38" s="211" t="s">
        <v>114</v>
      </c>
      <c r="Y38" s="211"/>
      <c r="Z38" s="211"/>
      <c r="AA38" s="211"/>
      <c r="AB38" s="78"/>
      <c r="AC38" s="211" t="s">
        <v>152</v>
      </c>
      <c r="AD38" s="211"/>
      <c r="AE38" s="211"/>
      <c r="AF38" s="211"/>
      <c r="AG38" s="78"/>
      <c r="AH38" s="211" t="s">
        <v>133</v>
      </c>
      <c r="AI38" s="211"/>
      <c r="AJ38" s="211"/>
      <c r="AK38" s="211"/>
      <c r="AL38" s="78"/>
      <c r="AM38" s="229" t="s">
        <v>116</v>
      </c>
      <c r="AN38" s="229"/>
      <c r="AO38" s="229"/>
      <c r="AP38" s="22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7"/>
      <c r="BH38" s="267"/>
      <c r="BI38" s="268" t="str">
        <f>FeatSheet!C7</f>
        <v>Craft ( Writing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6</v>
      </c>
      <c r="CE38" s="271"/>
      <c r="CF38" s="271"/>
      <c r="CG38" s="271"/>
      <c r="CH38" s="265" t="s">
        <v>124</v>
      </c>
      <c r="CI38" s="266">
        <f>FeatSheet!J7</f>
        <v>0</v>
      </c>
      <c r="CJ38" s="266"/>
      <c r="CK38" s="266"/>
      <c r="CL38" s="266"/>
      <c r="CM38" s="265" t="s">
        <v>125</v>
      </c>
      <c r="CN38" s="266">
        <f>ROUNDDOWN(FeatSheet!F7,0)</f>
        <v>6</v>
      </c>
      <c r="CO38" s="266"/>
      <c r="CP38" s="266"/>
      <c r="CQ38" s="266"/>
      <c r="CR38" s="265" t="s">
        <v>125</v>
      </c>
      <c r="CS38" s="266"/>
      <c r="CT38" s="266"/>
      <c r="CU38" s="266"/>
      <c r="CV38" s="266"/>
      <c r="CW38" s="84"/>
    </row>
    <row r="39" spans="1:104" ht="13.5" customHeight="1" thickBot="1" x14ac:dyDescent="0.25">
      <c r="A39" s="82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3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4"/>
      <c r="CZ39" s="71">
        <v>5</v>
      </c>
    </row>
    <row r="40" spans="1:104" ht="12.75" customHeight="1" thickBot="1" x14ac:dyDescent="0.25">
      <c r="A40" s="82"/>
      <c r="B40" s="223" t="s">
        <v>153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3"/>
      <c r="N40" s="264">
        <f>S40+X40+AC40+AH40</f>
        <v>5</v>
      </c>
      <c r="O40" s="264"/>
      <c r="P40" s="264"/>
      <c r="Q40" s="264"/>
      <c r="R40" s="252" t="s">
        <v>124</v>
      </c>
      <c r="S40" s="235">
        <f>FeatSheet!AK4</f>
        <v>4</v>
      </c>
      <c r="T40" s="235"/>
      <c r="U40" s="235"/>
      <c r="V40" s="235"/>
      <c r="W40" s="252" t="s">
        <v>125</v>
      </c>
      <c r="X40" s="276">
        <f>CONMOD</f>
        <v>1</v>
      </c>
      <c r="Y40" s="276"/>
      <c r="Z40" s="276"/>
      <c r="AA40" s="276"/>
      <c r="AB40" s="252" t="s">
        <v>125</v>
      </c>
      <c r="AC40" s="237">
        <v>0</v>
      </c>
      <c r="AD40" s="237"/>
      <c r="AE40" s="237"/>
      <c r="AF40" s="237"/>
      <c r="AG40" s="252" t="s">
        <v>125</v>
      </c>
      <c r="AH40" s="237">
        <f>FortMOD</f>
        <v>0</v>
      </c>
      <c r="AI40" s="237"/>
      <c r="AJ40" s="237"/>
      <c r="AK40" s="237"/>
      <c r="AL40" s="233" t="s">
        <v>125</v>
      </c>
      <c r="AM40" s="277"/>
      <c r="AN40" s="277"/>
      <c r="AO40" s="277"/>
      <c r="AP40" s="27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7"/>
      <c r="BH40" s="267"/>
      <c r="BI40" s="268" t="str">
        <f>FeatSheet!C8</f>
        <v>Craft ( Tattoo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6</v>
      </c>
      <c r="CE40" s="271"/>
      <c r="CF40" s="271"/>
      <c r="CG40" s="271"/>
      <c r="CH40" s="265" t="s">
        <v>124</v>
      </c>
      <c r="CI40" s="266">
        <f>FeatSheet!J8</f>
        <v>0</v>
      </c>
      <c r="CJ40" s="266"/>
      <c r="CK40" s="266"/>
      <c r="CL40" s="266"/>
      <c r="CM40" s="265" t="s">
        <v>125</v>
      </c>
      <c r="CN40" s="266">
        <f>ROUNDDOWN(FeatSheet!F8,0)</f>
        <v>6</v>
      </c>
      <c r="CO40" s="266"/>
      <c r="CP40" s="266"/>
      <c r="CQ40" s="266"/>
      <c r="CR40" s="265" t="s">
        <v>125</v>
      </c>
      <c r="CS40" s="266"/>
      <c r="CT40" s="266"/>
      <c r="CU40" s="266"/>
      <c r="CV40" s="266"/>
      <c r="CW40" s="84"/>
    </row>
    <row r="41" spans="1:104" ht="12.75" customHeight="1" thickBot="1" x14ac:dyDescent="0.25">
      <c r="A41" s="8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3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4"/>
      <c r="CZ41" s="71">
        <v>6</v>
      </c>
    </row>
    <row r="42" spans="1:104" ht="13.5" customHeight="1" thickBot="1" x14ac:dyDescent="0.25">
      <c r="A42" s="82"/>
      <c r="B42" s="230" t="s">
        <v>154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3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124</v>
      </c>
      <c r="CI42" s="266">
        <f>FeatSheet!J9</f>
        <v>0</v>
      </c>
      <c r="CJ42" s="266"/>
      <c r="CK42" s="266"/>
      <c r="CL42" s="266"/>
      <c r="CM42" s="265" t="s">
        <v>125</v>
      </c>
      <c r="CN42" s="266">
        <f>ROUNDDOWN(FeatSheet!F9,0)</f>
        <v>0</v>
      </c>
      <c r="CO42" s="266"/>
      <c r="CP42" s="266"/>
      <c r="CQ42" s="266"/>
      <c r="CR42" s="265" t="s">
        <v>125</v>
      </c>
      <c r="CS42" s="266"/>
      <c r="CT42" s="266"/>
      <c r="CU42" s="266"/>
      <c r="CV42" s="26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4"/>
      <c r="CZ43" s="71">
        <v>7</v>
      </c>
    </row>
    <row r="44" spans="1:104" ht="12.75" customHeight="1" x14ac:dyDescent="0.2">
      <c r="A44" s="82"/>
      <c r="B44" s="223" t="s">
        <v>155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3"/>
      <c r="N44" s="264">
        <f>S44+X44+AC44+AH44</f>
        <v>0</v>
      </c>
      <c r="O44" s="264"/>
      <c r="P44" s="264"/>
      <c r="Q44" s="264"/>
      <c r="R44" s="252" t="s">
        <v>124</v>
      </c>
      <c r="S44" s="235">
        <f>FeatSheet!AK7</f>
        <v>0</v>
      </c>
      <c r="T44" s="235"/>
      <c r="U44" s="235"/>
      <c r="V44" s="235"/>
      <c r="W44" s="252" t="s">
        <v>125</v>
      </c>
      <c r="X44" s="276">
        <f>DEXMOD</f>
        <v>0</v>
      </c>
      <c r="Y44" s="276"/>
      <c r="Z44" s="276"/>
      <c r="AA44" s="276"/>
      <c r="AB44" s="252" t="s">
        <v>125</v>
      </c>
      <c r="AC44" s="237">
        <v>0</v>
      </c>
      <c r="AD44" s="237"/>
      <c r="AE44" s="237"/>
      <c r="AF44" s="237"/>
      <c r="AG44" s="252" t="s">
        <v>125</v>
      </c>
      <c r="AH44" s="237">
        <f>RefMOD</f>
        <v>0</v>
      </c>
      <c r="AI44" s="237"/>
      <c r="AJ44" s="237"/>
      <c r="AK44" s="237"/>
      <c r="AL44" s="233" t="s">
        <v>125</v>
      </c>
      <c r="AM44" s="277"/>
      <c r="AN44" s="277"/>
      <c r="AO44" s="277"/>
      <c r="AP44" s="27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124</v>
      </c>
      <c r="CI44" s="266">
        <f>FeatSheet!J10</f>
        <v>0</v>
      </c>
      <c r="CJ44" s="266"/>
      <c r="CK44" s="266"/>
      <c r="CL44" s="266"/>
      <c r="CM44" s="265" t="s">
        <v>125</v>
      </c>
      <c r="CN44" s="266">
        <f>ROUNDDOWN(FeatSheet!F10,0)</f>
        <v>0</v>
      </c>
      <c r="CO44" s="266"/>
      <c r="CP44" s="266"/>
      <c r="CQ44" s="266"/>
      <c r="CR44" s="265" t="s">
        <v>125</v>
      </c>
      <c r="CS44" s="266"/>
      <c r="CT44" s="266"/>
      <c r="CU44" s="266"/>
      <c r="CV44" s="266"/>
      <c r="CW44" s="84"/>
    </row>
    <row r="45" spans="1:104" ht="12.75" customHeight="1" x14ac:dyDescent="0.2">
      <c r="A45" s="8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3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4"/>
      <c r="CZ45" s="71">
        <v>8</v>
      </c>
    </row>
    <row r="46" spans="1:104" ht="13.5" customHeight="1" x14ac:dyDescent="0.2">
      <c r="A46" s="82"/>
      <c r="B46" s="230" t="s">
        <v>156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3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4</v>
      </c>
      <c r="CE46" s="271"/>
      <c r="CF46" s="271"/>
      <c r="CG46" s="271"/>
      <c r="CH46" s="265" t="s">
        <v>124</v>
      </c>
      <c r="CI46" s="266">
        <f>FeatSheet!J11</f>
        <v>4</v>
      </c>
      <c r="CJ46" s="266"/>
      <c r="CK46" s="266"/>
      <c r="CL46" s="266"/>
      <c r="CM46" s="265" t="s">
        <v>125</v>
      </c>
      <c r="CN46" s="266">
        <f>ROUNDDOWN(FeatSheet!F11,0)</f>
        <v>0</v>
      </c>
      <c r="CO46" s="266"/>
      <c r="CP46" s="266"/>
      <c r="CQ46" s="266"/>
      <c r="CR46" s="265" t="s">
        <v>125</v>
      </c>
      <c r="CS46" s="266"/>
      <c r="CT46" s="266"/>
      <c r="CU46" s="266"/>
      <c r="CV46" s="26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4"/>
      <c r="CZ47" s="71">
        <v>9</v>
      </c>
    </row>
    <row r="48" spans="1:104" ht="12.75" customHeight="1" thickBot="1" x14ac:dyDescent="0.25">
      <c r="A48" s="82"/>
      <c r="B48" s="223" t="s">
        <v>157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3"/>
      <c r="N48" s="264">
        <f>S48+X48+AC48+AH48</f>
        <v>2</v>
      </c>
      <c r="O48" s="264"/>
      <c r="P48" s="264"/>
      <c r="Q48" s="264"/>
      <c r="R48" s="252" t="s">
        <v>124</v>
      </c>
      <c r="S48" s="235">
        <f>FeatSheet!AK10</f>
        <v>2</v>
      </c>
      <c r="T48" s="235"/>
      <c r="U48" s="235"/>
      <c r="V48" s="235"/>
      <c r="W48" s="252" t="s">
        <v>125</v>
      </c>
      <c r="X48" s="276">
        <f>WISMOD</f>
        <v>0</v>
      </c>
      <c r="Y48" s="276"/>
      <c r="Z48" s="276"/>
      <c r="AA48" s="276"/>
      <c r="AB48" s="252" t="s">
        <v>125</v>
      </c>
      <c r="AC48" s="237">
        <v>0</v>
      </c>
      <c r="AD48" s="237"/>
      <c r="AE48" s="237"/>
      <c r="AF48" s="237"/>
      <c r="AG48" s="252" t="s">
        <v>125</v>
      </c>
      <c r="AH48" s="237">
        <f>WillMOD</f>
        <v>0</v>
      </c>
      <c r="AI48" s="237"/>
      <c r="AJ48" s="237"/>
      <c r="AK48" s="237"/>
      <c r="AL48" s="233" t="s">
        <v>125</v>
      </c>
      <c r="AM48" s="277"/>
      <c r="AN48" s="277"/>
      <c r="AO48" s="277"/>
      <c r="AP48" s="27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10</v>
      </c>
      <c r="CE48" s="271"/>
      <c r="CF48" s="271"/>
      <c r="CG48" s="271"/>
      <c r="CH48" s="265" t="s">
        <v>124</v>
      </c>
      <c r="CI48" s="266">
        <f>FeatSheet!J12</f>
        <v>4</v>
      </c>
      <c r="CJ48" s="266"/>
      <c r="CK48" s="266"/>
      <c r="CL48" s="266"/>
      <c r="CM48" s="265" t="s">
        <v>125</v>
      </c>
      <c r="CN48" s="266">
        <f>ROUNDDOWN(FeatSheet!F12,0)</f>
        <v>6</v>
      </c>
      <c r="CO48" s="266"/>
      <c r="CP48" s="266"/>
      <c r="CQ48" s="266"/>
      <c r="CR48" s="265" t="s">
        <v>125</v>
      </c>
      <c r="CS48" s="266"/>
      <c r="CT48" s="266"/>
      <c r="CU48" s="266"/>
      <c r="CV48" s="266"/>
      <c r="CW48" s="152" t="s">
        <v>294</v>
      </c>
    </row>
    <row r="49" spans="1:104" ht="12.75" customHeight="1" thickBot="1" x14ac:dyDescent="0.25">
      <c r="A49" s="8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3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4"/>
      <c r="CZ49" s="71">
        <v>10</v>
      </c>
    </row>
    <row r="50" spans="1:104" ht="13.5" customHeight="1" thickBot="1" x14ac:dyDescent="0.25">
      <c r="A50" s="82"/>
      <c r="B50" s="230" t="s">
        <v>158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3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124</v>
      </c>
      <c r="CI50" s="266">
        <f>FeatSheet!J13</f>
        <v>0</v>
      </c>
      <c r="CJ50" s="266"/>
      <c r="CK50" s="266"/>
      <c r="CL50" s="266"/>
      <c r="CM50" s="265" t="s">
        <v>125</v>
      </c>
      <c r="CN50" s="266">
        <f>ROUNDDOWN(FeatSheet!F13,0)</f>
        <v>0</v>
      </c>
      <c r="CO50" s="266"/>
      <c r="CP50" s="266"/>
      <c r="CQ50" s="266"/>
      <c r="CR50" s="265" t="s">
        <v>125</v>
      </c>
      <c r="CS50" s="266"/>
      <c r="CT50" s="266"/>
      <c r="CU50" s="266"/>
      <c r="CV50" s="26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4</v>
      </c>
      <c r="CE52" s="271"/>
      <c r="CF52" s="271"/>
      <c r="CG52" s="271"/>
      <c r="CH52" s="265" t="s">
        <v>124</v>
      </c>
      <c r="CI52" s="266">
        <f>FeatSheet!J14</f>
        <v>4</v>
      </c>
      <c r="CJ52" s="266"/>
      <c r="CK52" s="266"/>
      <c r="CL52" s="266"/>
      <c r="CM52" s="265" t="s">
        <v>125</v>
      </c>
      <c r="CN52" s="266">
        <f>ROUNDDOWN(FeatSheet!F14,0)</f>
        <v>0</v>
      </c>
      <c r="CO52" s="266"/>
      <c r="CP52" s="266"/>
      <c r="CQ52" s="266"/>
      <c r="CR52" s="265" t="s">
        <v>125</v>
      </c>
      <c r="CS52" s="266"/>
      <c r="CT52" s="266"/>
      <c r="CU52" s="266"/>
      <c r="CV52" s="266"/>
      <c r="CW52" s="152" t="s">
        <v>293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117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82" t="s">
        <v>159</v>
      </c>
      <c r="AB53" s="282"/>
      <c r="AC53" s="282"/>
      <c r="AD53" s="282"/>
      <c r="AE53" s="282"/>
      <c r="AF53" s="282"/>
      <c r="AG53" s="282"/>
      <c r="AH53" s="282"/>
      <c r="AI53" s="282"/>
      <c r="AJ53" s="83"/>
      <c r="AK53" s="282" t="s">
        <v>160</v>
      </c>
      <c r="AL53" s="282"/>
      <c r="AM53" s="282"/>
      <c r="AN53" s="282"/>
      <c r="AO53" s="83"/>
      <c r="AP53" s="282" t="s">
        <v>131</v>
      </c>
      <c r="AQ53" s="282"/>
      <c r="AR53" s="282"/>
      <c r="AS53" s="282"/>
      <c r="AT53" s="83"/>
      <c r="AU53" s="282" t="s">
        <v>133</v>
      </c>
      <c r="AV53" s="282"/>
      <c r="AW53" s="282"/>
      <c r="AX53" s="282"/>
      <c r="AY53" s="83"/>
      <c r="AZ53" s="283" t="s">
        <v>116</v>
      </c>
      <c r="BA53" s="283"/>
      <c r="BB53" s="283"/>
      <c r="BC53" s="283"/>
      <c r="BD53" s="83"/>
      <c r="BE53" s="83"/>
      <c r="BF53" s="83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82"/>
      <c r="AB54" s="282"/>
      <c r="AC54" s="282"/>
      <c r="AD54" s="282"/>
      <c r="AE54" s="282"/>
      <c r="AF54" s="282"/>
      <c r="AG54" s="282"/>
      <c r="AH54" s="282"/>
      <c r="AI54" s="282"/>
      <c r="AJ54" s="83"/>
      <c r="AK54" s="282"/>
      <c r="AL54" s="282"/>
      <c r="AM54" s="282"/>
      <c r="AN54" s="282"/>
      <c r="AO54" s="83"/>
      <c r="AP54" s="282"/>
      <c r="AQ54" s="282"/>
      <c r="AR54" s="282"/>
      <c r="AS54" s="282"/>
      <c r="AT54" s="83"/>
      <c r="AU54" s="282"/>
      <c r="AV54" s="282"/>
      <c r="AW54" s="282"/>
      <c r="AX54" s="282"/>
      <c r="AY54" s="83"/>
      <c r="AZ54" s="283"/>
      <c r="BA54" s="283"/>
      <c r="BB54" s="283"/>
      <c r="BC54" s="283"/>
      <c r="BD54" s="83"/>
      <c r="BE54" s="83"/>
      <c r="BF54" s="83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0</v>
      </c>
      <c r="CE54" s="271"/>
      <c r="CF54" s="271"/>
      <c r="CG54" s="271"/>
      <c r="CH54" s="265" t="s">
        <v>124</v>
      </c>
      <c r="CI54" s="266">
        <f>FeatSheet!J15-ArCkPen</f>
        <v>0</v>
      </c>
      <c r="CJ54" s="266"/>
      <c r="CK54" s="266"/>
      <c r="CL54" s="266"/>
      <c r="CM54" s="265" t="s">
        <v>125</v>
      </c>
      <c r="CN54" s="266">
        <f>ROUNDDOWN(FeatSheet!F15,0)</f>
        <v>0</v>
      </c>
      <c r="CO54" s="266"/>
      <c r="CP54" s="266"/>
      <c r="CQ54" s="266"/>
      <c r="CR54" s="265" t="s">
        <v>125</v>
      </c>
      <c r="CS54" s="266"/>
      <c r="CT54" s="266"/>
      <c r="CU54" s="266"/>
      <c r="CV54" s="266"/>
      <c r="CW54" s="84"/>
    </row>
    <row r="55" spans="1:104" ht="12.75" customHeight="1" x14ac:dyDescent="0.2">
      <c r="A55" s="82"/>
      <c r="B55" s="223" t="s">
        <v>121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7"/>
      <c r="N55" s="279">
        <f>STRMOD</f>
        <v>1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124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125</v>
      </c>
      <c r="AK55" s="235"/>
      <c r="AL55" s="235"/>
      <c r="AM55" s="235"/>
      <c r="AN55" s="235"/>
      <c r="AO55" s="252" t="s">
        <v>125</v>
      </c>
      <c r="AP55" s="237"/>
      <c r="AQ55" s="237"/>
      <c r="AR55" s="237"/>
      <c r="AS55" s="237"/>
      <c r="AT55" s="252" t="s">
        <v>125</v>
      </c>
      <c r="AU55" s="237"/>
      <c r="AV55" s="237"/>
      <c r="AW55" s="237"/>
      <c r="AX55" s="237"/>
      <c r="AY55" s="280" t="s">
        <v>125</v>
      </c>
      <c r="AZ55" s="277"/>
      <c r="BA55" s="277"/>
      <c r="BB55" s="277"/>
      <c r="BC55" s="277"/>
      <c r="BD55" s="83"/>
      <c r="BE55" s="83"/>
      <c r="BF55" s="83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4"/>
      <c r="CZ55" s="71">
        <v>13</v>
      </c>
    </row>
    <row r="56" spans="1:104" ht="12.75" customHeight="1" x14ac:dyDescent="0.2">
      <c r="A56" s="8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7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3"/>
      <c r="BE56" s="83"/>
      <c r="BF56" s="83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6</v>
      </c>
      <c r="CE56" s="271"/>
      <c r="CF56" s="271"/>
      <c r="CG56" s="271"/>
      <c r="CH56" s="265" t="s">
        <v>124</v>
      </c>
      <c r="CI56" s="266">
        <f>FeatSheet!J16-ArCkPen</f>
        <v>0</v>
      </c>
      <c r="CJ56" s="266"/>
      <c r="CK56" s="266"/>
      <c r="CL56" s="266"/>
      <c r="CM56" s="265" t="s">
        <v>125</v>
      </c>
      <c r="CN56" s="266">
        <f>ROUNDDOWN(FeatSheet!F16,0)</f>
        <v>6</v>
      </c>
      <c r="CO56" s="266"/>
      <c r="CP56" s="266"/>
      <c r="CQ56" s="266"/>
      <c r="CR56" s="265" t="s">
        <v>125</v>
      </c>
      <c r="CS56" s="266"/>
      <c r="CT56" s="266"/>
      <c r="CU56" s="266"/>
      <c r="CV56" s="266"/>
      <c r="CW56" s="84"/>
    </row>
    <row r="57" spans="1:104" ht="13.5" customHeight="1" x14ac:dyDescent="0.2">
      <c r="A57" s="82"/>
      <c r="B57" s="230" t="s">
        <v>161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8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3"/>
      <c r="BE57" s="83"/>
      <c r="BF57" s="83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 t="str">
        <f>IF(AND(FeatSheet!G17=1,FeatSheet!D17=0)=TRUE,"",(CI58+CN58+CS58))</f>
        <v/>
      </c>
      <c r="CE58" s="271"/>
      <c r="CF58" s="271"/>
      <c r="CG58" s="271"/>
      <c r="CH58" s="265" t="s">
        <v>124</v>
      </c>
      <c r="CI58" s="266">
        <f>FeatSheet!J17</f>
        <v>4</v>
      </c>
      <c r="CJ58" s="266"/>
      <c r="CK58" s="266"/>
      <c r="CL58" s="266"/>
      <c r="CM58" s="265" t="s">
        <v>125</v>
      </c>
      <c r="CN58" s="266">
        <f>ROUNDDOWN(FeatSheet!F17,0)</f>
        <v>0</v>
      </c>
      <c r="CO58" s="266"/>
      <c r="CP58" s="266"/>
      <c r="CQ58" s="266"/>
      <c r="CR58" s="265" t="s">
        <v>125</v>
      </c>
      <c r="CS58" s="266"/>
      <c r="CT58" s="266"/>
      <c r="CU58" s="266"/>
      <c r="CV58" s="266"/>
      <c r="CW58" s="84"/>
    </row>
    <row r="59" spans="1:104" ht="12.75" customHeight="1" x14ac:dyDescent="0.2">
      <c r="A59" s="82"/>
      <c r="B59" s="223" t="s">
        <v>126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7"/>
      <c r="N59" s="279">
        <f>DEXMOD</f>
        <v>0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124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125</v>
      </c>
      <c r="AK59" s="235"/>
      <c r="AL59" s="235"/>
      <c r="AM59" s="235"/>
      <c r="AN59" s="235"/>
      <c r="AO59" s="252" t="s">
        <v>125</v>
      </c>
      <c r="AP59" s="237"/>
      <c r="AQ59" s="237"/>
      <c r="AR59" s="237"/>
      <c r="AS59" s="237"/>
      <c r="AT59" s="252" t="s">
        <v>125</v>
      </c>
      <c r="AU59" s="237"/>
      <c r="AV59" s="237"/>
      <c r="AW59" s="237"/>
      <c r="AX59" s="237"/>
      <c r="AY59" s="280" t="s">
        <v>125</v>
      </c>
      <c r="AZ59" s="277"/>
      <c r="BA59" s="277"/>
      <c r="BB59" s="277"/>
      <c r="BC59" s="277"/>
      <c r="BD59" s="83"/>
      <c r="BE59" s="83"/>
      <c r="BF59" s="83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4"/>
      <c r="CZ59" s="71">
        <v>15</v>
      </c>
    </row>
    <row r="60" spans="1:104" ht="12.75" customHeight="1" x14ac:dyDescent="0.2">
      <c r="A60" s="82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7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3"/>
      <c r="BE60" s="83"/>
      <c r="BF60" s="83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0</v>
      </c>
      <c r="CE60" s="271"/>
      <c r="CF60" s="271"/>
      <c r="CG60" s="271"/>
      <c r="CH60" s="265" t="s">
        <v>124</v>
      </c>
      <c r="CI60" s="266">
        <f>FeatSheet!J18</f>
        <v>0</v>
      </c>
      <c r="CJ60" s="266"/>
      <c r="CK60" s="266"/>
      <c r="CL60" s="266"/>
      <c r="CM60" s="265" t="s">
        <v>125</v>
      </c>
      <c r="CN60" s="266">
        <f>ROUNDDOWN(FeatSheet!F18,0)</f>
        <v>0</v>
      </c>
      <c r="CO60" s="266"/>
      <c r="CP60" s="266"/>
      <c r="CQ60" s="266"/>
      <c r="CR60" s="265" t="s">
        <v>125</v>
      </c>
      <c r="CS60" s="266"/>
      <c r="CT60" s="266"/>
      <c r="CU60" s="266"/>
      <c r="CV60" s="266"/>
      <c r="CW60" s="84"/>
    </row>
    <row r="61" spans="1:104" ht="13.5" customHeight="1" x14ac:dyDescent="0.2">
      <c r="A61" s="82"/>
      <c r="B61" s="230" t="s">
        <v>161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8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3"/>
      <c r="BE61" s="83"/>
      <c r="BF61" s="83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6" t="s">
        <v>117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9"/>
      <c r="AA62" s="262" t="s">
        <v>159</v>
      </c>
      <c r="AB62" s="262"/>
      <c r="AC62" s="262"/>
      <c r="AD62" s="262"/>
      <c r="AE62" s="262"/>
      <c r="AF62" s="262"/>
      <c r="AG62" s="262"/>
      <c r="AH62" s="262"/>
      <c r="AI62" s="262"/>
      <c r="AJ62" s="99"/>
      <c r="AK62" s="262" t="s">
        <v>130</v>
      </c>
      <c r="AL62" s="262"/>
      <c r="AM62" s="262"/>
      <c r="AN62" s="262"/>
      <c r="AO62" s="99"/>
      <c r="AP62" s="262" t="s">
        <v>131</v>
      </c>
      <c r="AQ62" s="262"/>
      <c r="AR62" s="262"/>
      <c r="AS62" s="262"/>
      <c r="AT62" s="99"/>
      <c r="AU62" s="262" t="s">
        <v>133</v>
      </c>
      <c r="AV62" s="262"/>
      <c r="AW62" s="262"/>
      <c r="AX62" s="262"/>
      <c r="AY62" s="99"/>
      <c r="AZ62" s="287" t="s">
        <v>116</v>
      </c>
      <c r="BA62" s="287"/>
      <c r="BB62" s="287"/>
      <c r="BC62" s="287"/>
      <c r="BD62" s="83"/>
      <c r="BE62" s="83"/>
      <c r="BF62" s="83"/>
      <c r="BG62" s="267"/>
      <c r="BH62" s="267"/>
      <c r="BI62" s="268" t="str">
        <f>FeatSheet!C19</f>
        <v>Knowledge ( General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124</v>
      </c>
      <c r="CI62" s="266">
        <f>FeatSheet!J19</f>
        <v>0</v>
      </c>
      <c r="CJ62" s="266"/>
      <c r="CK62" s="266"/>
      <c r="CL62" s="266"/>
      <c r="CM62" s="265" t="s">
        <v>125</v>
      </c>
      <c r="CN62" s="266">
        <f>ROUNDDOWN(FeatSheet!F19,0)</f>
        <v>0</v>
      </c>
      <c r="CO62" s="266"/>
      <c r="CP62" s="266"/>
      <c r="CQ62" s="266"/>
      <c r="CR62" s="265" t="s">
        <v>125</v>
      </c>
      <c r="CS62" s="266"/>
      <c r="CT62" s="266"/>
      <c r="CU62" s="266"/>
      <c r="CV62" s="26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9"/>
      <c r="AA63" s="262"/>
      <c r="AB63" s="262"/>
      <c r="AC63" s="262"/>
      <c r="AD63" s="262"/>
      <c r="AE63" s="262"/>
      <c r="AF63" s="262"/>
      <c r="AG63" s="262"/>
      <c r="AH63" s="262"/>
      <c r="AI63" s="262"/>
      <c r="AJ63" s="99"/>
      <c r="AK63" s="262"/>
      <c r="AL63" s="262"/>
      <c r="AM63" s="262"/>
      <c r="AN63" s="262"/>
      <c r="AO63" s="99"/>
      <c r="AP63" s="262"/>
      <c r="AQ63" s="262"/>
      <c r="AR63" s="262"/>
      <c r="AS63" s="262"/>
      <c r="AT63" s="99"/>
      <c r="AU63" s="262"/>
      <c r="AV63" s="262"/>
      <c r="AW63" s="262"/>
      <c r="AX63" s="262"/>
      <c r="AY63" s="99"/>
      <c r="AZ63" s="287"/>
      <c r="BA63" s="287"/>
      <c r="BB63" s="287"/>
      <c r="BC63" s="287"/>
      <c r="BD63" s="83"/>
      <c r="BE63" s="83"/>
      <c r="BF63" s="83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124</v>
      </c>
      <c r="CI64" s="266">
        <f>FeatSheet!J20</f>
        <v>0</v>
      </c>
      <c r="CJ64" s="266"/>
      <c r="CK64" s="266"/>
      <c r="CL64" s="266"/>
      <c r="CM64" s="265" t="s">
        <v>125</v>
      </c>
      <c r="CN64" s="266">
        <f>ROUNDDOWN(FeatSheet!F20,0)</f>
        <v>0</v>
      </c>
      <c r="CO64" s="266"/>
      <c r="CP64" s="266"/>
      <c r="CQ64" s="266"/>
      <c r="CR64" s="265" t="s">
        <v>125</v>
      </c>
      <c r="CS64" s="266"/>
      <c r="CT64" s="266"/>
      <c r="CU64" s="266"/>
      <c r="CV64" s="26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4"/>
      <c r="CZ65" s="71">
        <v>18</v>
      </c>
    </row>
    <row r="66" spans="1:104" ht="12.75" customHeight="1" x14ac:dyDescent="0.2">
      <c r="A66" s="82"/>
      <c r="B66" s="290" t="s">
        <v>162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124</v>
      </c>
      <c r="CI66" s="266">
        <f>FeatSheet!J21</f>
        <v>0</v>
      </c>
      <c r="CJ66" s="266"/>
      <c r="CK66" s="266"/>
      <c r="CL66" s="266"/>
      <c r="CM66" s="265" t="s">
        <v>125</v>
      </c>
      <c r="CN66" s="266">
        <f>ROUNDDOWN(FeatSheet!F21,0)</f>
        <v>0</v>
      </c>
      <c r="CO66" s="266"/>
      <c r="CP66" s="266"/>
      <c r="CQ66" s="266"/>
      <c r="CR66" s="265" t="s">
        <v>125</v>
      </c>
      <c r="CS66" s="266"/>
      <c r="CT66" s="266"/>
      <c r="CU66" s="266"/>
      <c r="CV66" s="266"/>
      <c r="CW66" s="84"/>
    </row>
    <row r="67" spans="1:104" ht="13.5" customHeight="1" x14ac:dyDescent="0.2">
      <c r="A67" s="82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163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164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165</v>
      </c>
      <c r="AV67" s="293"/>
      <c r="AW67" s="293"/>
      <c r="AX67" s="293"/>
      <c r="AY67" s="293"/>
      <c r="AZ67" s="293"/>
      <c r="BA67" s="293"/>
      <c r="BB67" s="293"/>
      <c r="BC67" s="293"/>
      <c r="BD67" s="83"/>
      <c r="BE67" s="83"/>
      <c r="BF67" s="83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4"/>
      <c r="CZ67" s="71">
        <v>19</v>
      </c>
    </row>
    <row r="68" spans="1:104" ht="12.75" customHeight="1" x14ac:dyDescent="0.2">
      <c r="A68" s="82"/>
      <c r="B68" s="288" t="s">
        <v>292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1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299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3"/>
      <c r="BE68" s="83"/>
      <c r="BF68" s="83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124</v>
      </c>
      <c r="CI68" s="266">
        <f>FeatSheet!J22</f>
        <v>0</v>
      </c>
      <c r="CJ68" s="266"/>
      <c r="CK68" s="266"/>
      <c r="CL68" s="266"/>
      <c r="CM68" s="265" t="s">
        <v>125</v>
      </c>
      <c r="CN68" s="266">
        <f>ROUNDDOWN(FeatSheet!F22,0)</f>
        <v>0</v>
      </c>
      <c r="CO68" s="266"/>
      <c r="CP68" s="266"/>
      <c r="CQ68" s="266"/>
      <c r="CR68" s="265" t="s">
        <v>125</v>
      </c>
      <c r="CS68" s="266"/>
      <c r="CT68" s="266"/>
      <c r="CU68" s="266"/>
      <c r="CV68" s="266"/>
      <c r="CW68" s="84"/>
    </row>
    <row r="69" spans="1:104" ht="12.75" customHeight="1" x14ac:dyDescent="0.2">
      <c r="A69" s="82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3"/>
      <c r="BE69" s="83"/>
      <c r="BF69" s="83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4"/>
      <c r="CZ69" s="71">
        <v>20</v>
      </c>
    </row>
    <row r="70" spans="1:104" ht="13.5" customHeight="1" x14ac:dyDescent="0.2">
      <c r="A70" s="82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3"/>
      <c r="BE70" s="83"/>
      <c r="BF70" s="83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6</v>
      </c>
      <c r="CE70" s="271"/>
      <c r="CF70" s="271"/>
      <c r="CG70" s="271"/>
      <c r="CH70" s="265" t="s">
        <v>124</v>
      </c>
      <c r="CI70" s="266">
        <f>FeatSheet!J23</f>
        <v>0</v>
      </c>
      <c r="CJ70" s="266"/>
      <c r="CK70" s="266"/>
      <c r="CL70" s="266"/>
      <c r="CM70" s="265" t="s">
        <v>125</v>
      </c>
      <c r="CN70" s="266">
        <f>ROUNDDOWN(FeatSheet!F23,0)</f>
        <v>6</v>
      </c>
      <c r="CO70" s="266"/>
      <c r="CP70" s="266"/>
      <c r="CQ70" s="266"/>
      <c r="CR70" s="265" t="s">
        <v>125</v>
      </c>
      <c r="CS70" s="266"/>
      <c r="CT70" s="266"/>
      <c r="CU70" s="266"/>
      <c r="CV70" s="266"/>
      <c r="CW70" s="84"/>
    </row>
    <row r="71" spans="1:104" ht="13.5" customHeight="1" x14ac:dyDescent="0.2">
      <c r="A71" s="82"/>
      <c r="B71" s="284" t="s">
        <v>166</v>
      </c>
      <c r="C71" s="284"/>
      <c r="D71" s="284"/>
      <c r="E71" s="284"/>
      <c r="F71" s="284"/>
      <c r="G71" s="285" t="s">
        <v>108</v>
      </c>
      <c r="H71" s="285"/>
      <c r="I71" s="285"/>
      <c r="J71" s="285"/>
      <c r="K71" s="285"/>
      <c r="L71" s="285" t="s">
        <v>167</v>
      </c>
      <c r="M71" s="285"/>
      <c r="N71" s="285"/>
      <c r="O71" s="285"/>
      <c r="P71" s="285"/>
      <c r="Q71" s="285"/>
      <c r="R71" s="285"/>
      <c r="S71" s="285"/>
      <c r="T71" s="285"/>
      <c r="U71" s="285" t="s">
        <v>105</v>
      </c>
      <c r="V71" s="285"/>
      <c r="W71" s="285"/>
      <c r="X71" s="285"/>
      <c r="Y71" s="285"/>
      <c r="Z71" s="285"/>
      <c r="AA71" s="291" t="s">
        <v>168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3"/>
      <c r="BE71" s="83"/>
      <c r="BF71" s="83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4"/>
      <c r="CZ71" s="71">
        <v>21</v>
      </c>
    </row>
    <row r="72" spans="1:104" ht="12.75" customHeight="1" x14ac:dyDescent="0.2">
      <c r="A72" s="82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3"/>
      <c r="BE72" s="83"/>
      <c r="BF72" s="83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10</v>
      </c>
      <c r="CE72" s="271"/>
      <c r="CF72" s="271"/>
      <c r="CG72" s="271"/>
      <c r="CH72" s="265" t="s">
        <v>124</v>
      </c>
      <c r="CI72" s="266">
        <f>FeatSheet!J24</f>
        <v>4</v>
      </c>
      <c r="CJ72" s="266"/>
      <c r="CK72" s="266"/>
      <c r="CL72" s="266"/>
      <c r="CM72" s="265" t="s">
        <v>125</v>
      </c>
      <c r="CN72" s="266">
        <f>ROUNDDOWN(FeatSheet!F24,0)</f>
        <v>6</v>
      </c>
      <c r="CO72" s="266"/>
      <c r="CP72" s="266"/>
      <c r="CQ72" s="266"/>
      <c r="CR72" s="265" t="s">
        <v>125</v>
      </c>
      <c r="CS72" s="266"/>
      <c r="CT72" s="266"/>
      <c r="CU72" s="266"/>
      <c r="CV72" s="266"/>
      <c r="CW72" s="84"/>
    </row>
    <row r="73" spans="1:104" ht="12.75" customHeight="1" x14ac:dyDescent="0.2">
      <c r="A73" s="82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3"/>
      <c r="BE73" s="83"/>
      <c r="BF73" s="83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4"/>
      <c r="CZ73" s="71">
        <v>22</v>
      </c>
    </row>
    <row r="74" spans="1:104" ht="13.5" customHeight="1" x14ac:dyDescent="0.2">
      <c r="A74" s="82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3"/>
      <c r="BE74" s="83"/>
      <c r="BF74" s="83"/>
      <c r="BG74" s="267"/>
      <c r="BH74" s="267"/>
      <c r="BI74" s="268" t="str">
        <f>FeatSheet!C25</f>
        <v>Profession ( 1 )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124</v>
      </c>
      <c r="CI74" s="266">
        <f>FeatSheet!J25</f>
        <v>0</v>
      </c>
      <c r="CJ74" s="266"/>
      <c r="CK74" s="266"/>
      <c r="CL74" s="266"/>
      <c r="CM74" s="265" t="s">
        <v>125</v>
      </c>
      <c r="CN74" s="266">
        <f>ROUNDDOWN(FeatSheet!F25,0)</f>
        <v>0</v>
      </c>
      <c r="CO74" s="266"/>
      <c r="CP74" s="266"/>
      <c r="CQ74" s="266"/>
      <c r="CR74" s="265" t="s">
        <v>125</v>
      </c>
      <c r="CS74" s="266"/>
      <c r="CT74" s="266"/>
      <c r="CU74" s="266"/>
      <c r="CV74" s="26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4"/>
      <c r="CZ75" s="71">
        <v>23</v>
      </c>
    </row>
    <row r="76" spans="1:104" ht="12.75" customHeight="1" x14ac:dyDescent="0.2">
      <c r="A76" s="82"/>
      <c r="B76" s="290" t="s">
        <v>162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7"/>
      <c r="BH76" s="267"/>
      <c r="BI76" s="268" t="str">
        <f>FeatSheet!C26</f>
        <v>Profession ( 2 )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124</v>
      </c>
      <c r="CI76" s="266">
        <f>FeatSheet!J26</f>
        <v>0</v>
      </c>
      <c r="CJ76" s="266"/>
      <c r="CK76" s="266"/>
      <c r="CL76" s="266"/>
      <c r="CM76" s="265" t="s">
        <v>125</v>
      </c>
      <c r="CN76" s="266">
        <f>ROUNDDOWN(FeatSheet!F26,0)</f>
        <v>0</v>
      </c>
      <c r="CO76" s="266"/>
      <c r="CP76" s="266"/>
      <c r="CQ76" s="266"/>
      <c r="CR76" s="265" t="s">
        <v>125</v>
      </c>
      <c r="CS76" s="297"/>
      <c r="CT76" s="297"/>
      <c r="CU76" s="297"/>
      <c r="CV76" s="297"/>
      <c r="CW76" s="84"/>
    </row>
    <row r="77" spans="1:104" ht="13.5" customHeight="1" x14ac:dyDescent="0.2">
      <c r="A77" s="82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163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164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165</v>
      </c>
      <c r="AV77" s="293"/>
      <c r="AW77" s="293"/>
      <c r="AX77" s="293"/>
      <c r="AY77" s="293"/>
      <c r="AZ77" s="293"/>
      <c r="BA77" s="293"/>
      <c r="BB77" s="293"/>
      <c r="BC77" s="293"/>
      <c r="BD77" s="83"/>
      <c r="BE77" s="83"/>
      <c r="BF77" s="83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4"/>
      <c r="CZ77" s="71">
        <v>24</v>
      </c>
    </row>
    <row r="78" spans="1:104" ht="12.75" customHeight="1" x14ac:dyDescent="0.2">
      <c r="A78" s="82"/>
      <c r="B78" s="298"/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1</v>
      </c>
      <c r="T78" s="289"/>
      <c r="U78" s="289"/>
      <c r="V78" s="296">
        <f>BAB_2+STRMOD</f>
        <v>7</v>
      </c>
      <c r="W78" s="296"/>
      <c r="X78" s="296"/>
      <c r="Y78" s="289">
        <f>BAB_3+STRMOD</f>
        <v>1</v>
      </c>
      <c r="Z78" s="289"/>
      <c r="AA78" s="289"/>
      <c r="AB78" s="289"/>
      <c r="AC78" s="289"/>
      <c r="AD78" s="289"/>
      <c r="AE78" s="289"/>
      <c r="AF78" s="289"/>
      <c r="AG78" s="289"/>
      <c r="AH78" s="292"/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3"/>
      <c r="BE78" s="83"/>
      <c r="BF78" s="83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124</v>
      </c>
      <c r="CI78" s="266">
        <f>FeatSheet!J27</f>
        <v>0</v>
      </c>
      <c r="CJ78" s="266"/>
      <c r="CK78" s="266"/>
      <c r="CL78" s="266"/>
      <c r="CM78" s="265" t="s">
        <v>125</v>
      </c>
      <c r="CN78" s="266">
        <f>ROUNDDOWN(FeatSheet!F27,0)</f>
        <v>0</v>
      </c>
      <c r="CO78" s="266"/>
      <c r="CP78" s="266"/>
      <c r="CQ78" s="266"/>
      <c r="CR78" s="265" t="s">
        <v>125</v>
      </c>
      <c r="CS78" s="266"/>
      <c r="CT78" s="266"/>
      <c r="CU78" s="266"/>
      <c r="CV78" s="266"/>
      <c r="CW78" s="84"/>
    </row>
    <row r="79" spans="1:104" ht="12.75" customHeight="1" x14ac:dyDescent="0.2">
      <c r="A79" s="82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3"/>
      <c r="BE79" s="83"/>
      <c r="BF79" s="83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4"/>
      <c r="CZ79" s="71">
        <v>25</v>
      </c>
    </row>
    <row r="80" spans="1:104" ht="13.5" customHeight="1" x14ac:dyDescent="0.2">
      <c r="A80" s="82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3"/>
      <c r="BE80" s="83"/>
      <c r="BF80" s="83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124</v>
      </c>
      <c r="CI80" s="266">
        <f>FeatSheet!J28</f>
        <v>0</v>
      </c>
      <c r="CJ80" s="266"/>
      <c r="CK80" s="266"/>
      <c r="CL80" s="266"/>
      <c r="CM80" s="265" t="s">
        <v>125</v>
      </c>
      <c r="CN80" s="266">
        <f>ROUNDDOWN(FeatSheet!F28,0)</f>
        <v>0</v>
      </c>
      <c r="CO80" s="266"/>
      <c r="CP80" s="266"/>
      <c r="CQ80" s="266"/>
      <c r="CR80" s="265" t="s">
        <v>125</v>
      </c>
      <c r="CS80" s="297"/>
      <c r="CT80" s="297"/>
      <c r="CU80" s="297"/>
      <c r="CV80" s="297"/>
      <c r="CW80" s="84"/>
    </row>
    <row r="81" spans="1:104" ht="13.5" customHeight="1" thickBot="1" x14ac:dyDescent="0.25">
      <c r="A81" s="82"/>
      <c r="B81" s="284" t="s">
        <v>166</v>
      </c>
      <c r="C81" s="284"/>
      <c r="D81" s="284"/>
      <c r="E81" s="284"/>
      <c r="F81" s="284"/>
      <c r="G81" s="285" t="s">
        <v>108</v>
      </c>
      <c r="H81" s="285"/>
      <c r="I81" s="285"/>
      <c r="J81" s="285"/>
      <c r="K81" s="285"/>
      <c r="L81" s="285" t="s">
        <v>167</v>
      </c>
      <c r="M81" s="285"/>
      <c r="N81" s="285"/>
      <c r="O81" s="285"/>
      <c r="P81" s="285"/>
      <c r="Q81" s="285"/>
      <c r="R81" s="285"/>
      <c r="S81" s="285"/>
      <c r="T81" s="285"/>
      <c r="U81" s="285" t="s">
        <v>105</v>
      </c>
      <c r="V81" s="285"/>
      <c r="W81" s="285"/>
      <c r="X81" s="285"/>
      <c r="Y81" s="285"/>
      <c r="Z81" s="285"/>
      <c r="AA81" s="291" t="s">
        <v>168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3"/>
      <c r="BE81" s="83"/>
      <c r="BF81" s="83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4"/>
      <c r="CZ81" s="71">
        <v>26</v>
      </c>
    </row>
    <row r="82" spans="1:104" ht="12.75" customHeight="1" thickBot="1" x14ac:dyDescent="0.25">
      <c r="A82" s="82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3"/>
      <c r="BE82" s="83"/>
      <c r="BF82" s="83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124</v>
      </c>
      <c r="CI82" s="266">
        <f>FeatSheet!J29</f>
        <v>0</v>
      </c>
      <c r="CJ82" s="266"/>
      <c r="CK82" s="266"/>
      <c r="CL82" s="266"/>
      <c r="CM82" s="265" t="s">
        <v>125</v>
      </c>
      <c r="CN82" s="266">
        <f>ROUNDDOWN(FeatSheet!F29,0)</f>
        <v>0</v>
      </c>
      <c r="CO82" s="266"/>
      <c r="CP82" s="266"/>
      <c r="CQ82" s="266"/>
      <c r="CR82" s="265" t="s">
        <v>125</v>
      </c>
      <c r="CS82" s="297"/>
      <c r="CT82" s="297"/>
      <c r="CU82" s="297"/>
      <c r="CV82" s="297"/>
      <c r="CW82" s="84"/>
    </row>
    <row r="83" spans="1:104" ht="12.75" customHeight="1" thickBot="1" x14ac:dyDescent="0.25">
      <c r="A83" s="82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3"/>
      <c r="BE83" s="83"/>
      <c r="BF83" s="83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4"/>
      <c r="CZ83" s="71">
        <v>27</v>
      </c>
    </row>
    <row r="84" spans="1:104" ht="13.5" customHeight="1" thickBot="1" x14ac:dyDescent="0.25">
      <c r="A84" s="82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3"/>
      <c r="BE84" s="83"/>
      <c r="BF84" s="83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0</v>
      </c>
      <c r="CE84" s="271"/>
      <c r="CF84" s="271"/>
      <c r="CG84" s="271"/>
      <c r="CH84" s="265" t="s">
        <v>124</v>
      </c>
      <c r="CI84" s="266">
        <f>FeatSheet!J30</f>
        <v>0</v>
      </c>
      <c r="CJ84" s="266"/>
      <c r="CK84" s="266"/>
      <c r="CL84" s="266"/>
      <c r="CM84" s="265" t="s">
        <v>125</v>
      </c>
      <c r="CN84" s="266">
        <f>ROUNDDOWN(FeatSheet!F30,0)</f>
        <v>0</v>
      </c>
      <c r="CO84" s="266"/>
      <c r="CP84" s="266"/>
      <c r="CQ84" s="266"/>
      <c r="CR84" s="265" t="s">
        <v>125</v>
      </c>
      <c r="CS84" s="297"/>
      <c r="CT84" s="297"/>
      <c r="CU84" s="297"/>
      <c r="CV84" s="297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4"/>
      <c r="CZ85" s="71">
        <v>28</v>
      </c>
    </row>
    <row r="86" spans="1:104" ht="12.75" customHeight="1" x14ac:dyDescent="0.2">
      <c r="A86" s="82"/>
      <c r="B86" s="290" t="s">
        <v>162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0</v>
      </c>
      <c r="CE86" s="271"/>
      <c r="CF86" s="271"/>
      <c r="CG86" s="271"/>
      <c r="CH86" s="265" t="s">
        <v>124</v>
      </c>
      <c r="CI86" s="266">
        <f>FeatSheet!J31</f>
        <v>0</v>
      </c>
      <c r="CJ86" s="266"/>
      <c r="CK86" s="266"/>
      <c r="CL86" s="266"/>
      <c r="CM86" s="265" t="s">
        <v>125</v>
      </c>
      <c r="CN86" s="266">
        <f>ROUNDDOWN(FeatSheet!F31,0)</f>
        <v>0</v>
      </c>
      <c r="CO86" s="266"/>
      <c r="CP86" s="266"/>
      <c r="CQ86" s="266"/>
      <c r="CR86" s="265" t="s">
        <v>125</v>
      </c>
      <c r="CS86" s="297"/>
      <c r="CT86" s="297"/>
      <c r="CU86" s="297"/>
      <c r="CV86" s="297"/>
      <c r="CW86" s="84"/>
    </row>
    <row r="87" spans="1:104" ht="13.5" customHeight="1" thickBot="1" x14ac:dyDescent="0.25">
      <c r="A87" s="82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163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164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165</v>
      </c>
      <c r="AV87" s="293"/>
      <c r="AW87" s="293"/>
      <c r="AX87" s="293"/>
      <c r="AY87" s="293"/>
      <c r="AZ87" s="293"/>
      <c r="BA87" s="293"/>
      <c r="BB87" s="293"/>
      <c r="BC87" s="293"/>
      <c r="BD87" s="83"/>
      <c r="BE87" s="83"/>
      <c r="BF87" s="83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4"/>
      <c r="CZ87" s="71">
        <v>29</v>
      </c>
    </row>
    <row r="88" spans="1:104" ht="12.75" customHeight="1" thickBot="1" x14ac:dyDescent="0.25">
      <c r="A88" s="82"/>
      <c r="B88" s="298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1</v>
      </c>
      <c r="T88" s="289"/>
      <c r="U88" s="289"/>
      <c r="V88" s="289">
        <f>BAB_2+STRMOD</f>
        <v>7</v>
      </c>
      <c r="W88" s="289"/>
      <c r="X88" s="289"/>
      <c r="Y88" s="289">
        <f>BAB_3+STRMOD</f>
        <v>1</v>
      </c>
      <c r="Z88" s="289"/>
      <c r="AA88" s="289"/>
      <c r="AB88" s="289"/>
      <c r="AC88" s="289"/>
      <c r="AD88" s="289"/>
      <c r="AE88" s="289"/>
      <c r="AF88" s="289"/>
      <c r="AG88" s="289"/>
      <c r="AH88" s="292"/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3"/>
      <c r="BE88" s="83"/>
      <c r="BF88" s="83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0</v>
      </c>
      <c r="CE88" s="271"/>
      <c r="CF88" s="271"/>
      <c r="CG88" s="271"/>
      <c r="CH88" s="265" t="s">
        <v>124</v>
      </c>
      <c r="CI88" s="266">
        <f>FeatSheet!J32</f>
        <v>0</v>
      </c>
      <c r="CJ88" s="266"/>
      <c r="CK88" s="266"/>
      <c r="CL88" s="266"/>
      <c r="CM88" s="265" t="s">
        <v>125</v>
      </c>
      <c r="CN88" s="266">
        <f>ROUNDDOWN(FeatSheet!F32,0)</f>
        <v>0</v>
      </c>
      <c r="CO88" s="266"/>
      <c r="CP88" s="266"/>
      <c r="CQ88" s="266"/>
      <c r="CR88" s="265" t="s">
        <v>125</v>
      </c>
      <c r="CS88" s="297"/>
      <c r="CT88" s="297"/>
      <c r="CU88" s="297"/>
      <c r="CV88" s="297"/>
      <c r="CW88" s="84"/>
    </row>
    <row r="89" spans="1:104" ht="12.75" customHeight="1" thickBot="1" x14ac:dyDescent="0.25">
      <c r="A89" s="82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3"/>
      <c r="BE89" s="83"/>
      <c r="BF89" s="83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4"/>
      <c r="CZ89" s="71">
        <v>30</v>
      </c>
    </row>
    <row r="90" spans="1:104" ht="13.5" customHeight="1" thickBot="1" x14ac:dyDescent="0.25">
      <c r="A90" s="82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3"/>
      <c r="BE90" s="83"/>
      <c r="BF90" s="83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124</v>
      </c>
      <c r="CI90" s="266">
        <f>FeatSheet!J33-ArCkPen</f>
        <v>0</v>
      </c>
      <c r="CJ90" s="266"/>
      <c r="CK90" s="266"/>
      <c r="CL90" s="266"/>
      <c r="CM90" s="265" t="s">
        <v>125</v>
      </c>
      <c r="CN90" s="266">
        <f>ROUNDDOWN(FeatSheet!F33,0)</f>
        <v>0</v>
      </c>
      <c r="CO90" s="266"/>
      <c r="CP90" s="266"/>
      <c r="CQ90" s="266"/>
      <c r="CR90" s="265" t="s">
        <v>125</v>
      </c>
      <c r="CS90" s="266"/>
      <c r="CT90" s="266"/>
      <c r="CU90" s="266"/>
      <c r="CV90" s="266"/>
      <c r="CW90" s="84"/>
    </row>
    <row r="91" spans="1:104" ht="13.5" customHeight="1" thickBot="1" x14ac:dyDescent="0.25">
      <c r="A91" s="82"/>
      <c r="B91" s="284" t="s">
        <v>166</v>
      </c>
      <c r="C91" s="284"/>
      <c r="D91" s="284"/>
      <c r="E91" s="284"/>
      <c r="F91" s="284"/>
      <c r="G91" s="285" t="s">
        <v>108</v>
      </c>
      <c r="H91" s="285"/>
      <c r="I91" s="285"/>
      <c r="J91" s="285"/>
      <c r="K91" s="285"/>
      <c r="L91" s="285" t="s">
        <v>167</v>
      </c>
      <c r="M91" s="285"/>
      <c r="N91" s="285"/>
      <c r="O91" s="285"/>
      <c r="P91" s="285"/>
      <c r="Q91" s="285"/>
      <c r="R91" s="285"/>
      <c r="S91" s="285"/>
      <c r="T91" s="285"/>
      <c r="U91" s="285" t="s">
        <v>105</v>
      </c>
      <c r="V91" s="285"/>
      <c r="W91" s="285"/>
      <c r="X91" s="285"/>
      <c r="Y91" s="285"/>
      <c r="Z91" s="285"/>
      <c r="AA91" s="291" t="s">
        <v>168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3"/>
      <c r="BE91" s="83"/>
      <c r="BF91" s="83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4"/>
      <c r="CZ91" s="71">
        <v>31</v>
      </c>
    </row>
    <row r="92" spans="1:104" ht="12.75" customHeight="1" thickBot="1" x14ac:dyDescent="0.25">
      <c r="A92" s="8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3"/>
      <c r="BE92" s="83"/>
      <c r="BF92" s="83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124</v>
      </c>
      <c r="CI92" s="266">
        <f>FeatSheet!J34</f>
        <v>0</v>
      </c>
      <c r="CJ92" s="266"/>
      <c r="CK92" s="266"/>
      <c r="CL92" s="266"/>
      <c r="CM92" s="265" t="s">
        <v>125</v>
      </c>
      <c r="CN92" s="266">
        <f>ROUNDDOWN(FeatSheet!F34,0)</f>
        <v>0</v>
      </c>
      <c r="CO92" s="266"/>
      <c r="CP92" s="266"/>
      <c r="CQ92" s="266"/>
      <c r="CR92" s="265" t="s">
        <v>125</v>
      </c>
      <c r="CS92" s="297"/>
      <c r="CT92" s="297"/>
      <c r="CU92" s="297"/>
      <c r="CV92" s="297"/>
      <c r="CW92" s="84"/>
    </row>
    <row r="93" spans="1:104" ht="12.75" customHeight="1" thickBot="1" x14ac:dyDescent="0.25">
      <c r="A93" s="82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3"/>
      <c r="BE93" s="83"/>
      <c r="BF93" s="83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4"/>
      <c r="CZ93" s="71">
        <v>32</v>
      </c>
    </row>
    <row r="94" spans="1:104" ht="13.5" customHeight="1" thickBot="1" x14ac:dyDescent="0.25">
      <c r="A94" s="82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3"/>
      <c r="BE94" s="83"/>
      <c r="BF94" s="83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0</v>
      </c>
      <c r="CE94" s="271"/>
      <c r="CF94" s="271"/>
      <c r="CG94" s="271"/>
      <c r="CH94" s="265" t="s">
        <v>124</v>
      </c>
      <c r="CI94" s="266">
        <f>FeatSheet!J35-ArCkPen</f>
        <v>0</v>
      </c>
      <c r="CJ94" s="266"/>
      <c r="CK94" s="266"/>
      <c r="CL94" s="266"/>
      <c r="CM94" s="265" t="s">
        <v>125</v>
      </c>
      <c r="CN94" s="266">
        <f>ROUNDDOWN(FeatSheet!F35,0)</f>
        <v>0</v>
      </c>
      <c r="CO94" s="266"/>
      <c r="CP94" s="266"/>
      <c r="CQ94" s="266"/>
      <c r="CR94" s="265" t="s">
        <v>125</v>
      </c>
      <c r="CS94" s="297"/>
      <c r="CT94" s="297"/>
      <c r="CU94" s="297"/>
      <c r="CV94" s="29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4"/>
      <c r="CZ95" s="71">
        <v>33</v>
      </c>
    </row>
    <row r="96" spans="1:104" ht="12.75" customHeight="1" thickBot="1" x14ac:dyDescent="0.25">
      <c r="A96" s="82"/>
      <c r="B96" s="290" t="s">
        <v>162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1</v>
      </c>
      <c r="CE96" s="271"/>
      <c r="CF96" s="271"/>
      <c r="CG96" s="271"/>
      <c r="CH96" s="265" t="s">
        <v>124</v>
      </c>
      <c r="CI96" s="266">
        <f>FeatSheet!J36</f>
        <v>1</v>
      </c>
      <c r="CJ96" s="266"/>
      <c r="CK96" s="266"/>
      <c r="CL96" s="266"/>
      <c r="CM96" s="265" t="s">
        <v>125</v>
      </c>
      <c r="CN96" s="266">
        <f>ROUNDDOWN(FeatSheet!F36,0)</f>
        <v>0</v>
      </c>
      <c r="CO96" s="266"/>
      <c r="CP96" s="266"/>
      <c r="CQ96" s="266"/>
      <c r="CR96" s="265" t="s">
        <v>125</v>
      </c>
      <c r="CS96" s="266"/>
      <c r="CT96" s="266"/>
      <c r="CU96" s="266"/>
      <c r="CV96" s="266"/>
      <c r="CW96" s="84"/>
    </row>
    <row r="97" spans="1:104" ht="13.5" customHeight="1" thickBot="1" x14ac:dyDescent="0.25">
      <c r="A97" s="82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163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164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165</v>
      </c>
      <c r="AV97" s="293"/>
      <c r="AW97" s="293"/>
      <c r="AX97" s="293"/>
      <c r="AY97" s="293"/>
      <c r="AZ97" s="293"/>
      <c r="BA97" s="293"/>
      <c r="BB97" s="293"/>
      <c r="BC97" s="293"/>
      <c r="BD97" s="83"/>
      <c r="BE97" s="83"/>
      <c r="BF97" s="83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4"/>
      <c r="CZ97" s="71">
        <v>34</v>
      </c>
    </row>
    <row r="98" spans="1:104" ht="12.75" customHeight="1" thickBot="1" x14ac:dyDescent="0.25">
      <c r="A98" s="82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1</v>
      </c>
      <c r="T98" s="289"/>
      <c r="U98" s="289"/>
      <c r="V98" s="289">
        <f>BAB_1+STRMOD</f>
        <v>1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3"/>
      <c r="BE98" s="83"/>
      <c r="BF98" s="83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0</v>
      </c>
      <c r="CE98" s="271"/>
      <c r="CF98" s="271"/>
      <c r="CG98" s="271"/>
      <c r="CH98" s="265" t="s">
        <v>124</v>
      </c>
      <c r="CI98" s="266">
        <f>FeatSheet!J37</f>
        <v>0</v>
      </c>
      <c r="CJ98" s="266"/>
      <c r="CK98" s="266"/>
      <c r="CL98" s="266"/>
      <c r="CM98" s="265" t="s">
        <v>125</v>
      </c>
      <c r="CN98" s="266">
        <f>ROUNDDOWN(FeatSheet!F37,0)</f>
        <v>0</v>
      </c>
      <c r="CO98" s="266"/>
      <c r="CP98" s="266"/>
      <c r="CQ98" s="266"/>
      <c r="CR98" s="265" t="s">
        <v>125</v>
      </c>
      <c r="CS98" s="297"/>
      <c r="CT98" s="297"/>
      <c r="CU98" s="297"/>
      <c r="CV98" s="297"/>
      <c r="CW98" s="84"/>
    </row>
    <row r="99" spans="1:104" ht="12.75" customHeight="1" thickBot="1" x14ac:dyDescent="0.25">
      <c r="A99" s="82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3"/>
      <c r="BE99" s="83"/>
      <c r="BF99" s="83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4"/>
      <c r="CZ99" s="71">
        <v>35</v>
      </c>
    </row>
    <row r="100" spans="1:104" ht="13.5" customHeight="1" thickBot="1" x14ac:dyDescent="0.25">
      <c r="A100" s="82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3"/>
      <c r="BE100" s="83"/>
      <c r="BF100" s="83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124</v>
      </c>
      <c r="CI100" s="266">
        <f>FeatSheet!J38</f>
        <v>4</v>
      </c>
      <c r="CJ100" s="266"/>
      <c r="CK100" s="266"/>
      <c r="CL100" s="266"/>
      <c r="CM100" s="265" t="s">
        <v>125</v>
      </c>
      <c r="CN100" s="266">
        <f>ROUNDDOWN(FeatSheet!F38,0)</f>
        <v>0</v>
      </c>
      <c r="CO100" s="266"/>
      <c r="CP100" s="266"/>
      <c r="CQ100" s="266"/>
      <c r="CR100" s="265" t="s">
        <v>125</v>
      </c>
      <c r="CS100" s="297"/>
      <c r="CT100" s="297"/>
      <c r="CU100" s="297"/>
      <c r="CV100" s="297"/>
      <c r="CW100" s="84"/>
    </row>
    <row r="101" spans="1:104" ht="13.5" customHeight="1" thickBot="1" x14ac:dyDescent="0.25">
      <c r="A101" s="82"/>
      <c r="B101" s="284" t="s">
        <v>166</v>
      </c>
      <c r="C101" s="284"/>
      <c r="D101" s="284"/>
      <c r="E101" s="284"/>
      <c r="F101" s="284"/>
      <c r="G101" s="285" t="s">
        <v>108</v>
      </c>
      <c r="H101" s="285"/>
      <c r="I101" s="285"/>
      <c r="J101" s="285"/>
      <c r="K101" s="285"/>
      <c r="L101" s="285" t="s">
        <v>167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105</v>
      </c>
      <c r="V101" s="285"/>
      <c r="W101" s="285"/>
      <c r="X101" s="285"/>
      <c r="Y101" s="285"/>
      <c r="Z101" s="285"/>
      <c r="AA101" s="291" t="s">
        <v>168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3"/>
      <c r="BE101" s="83"/>
      <c r="BF101" s="83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4"/>
      <c r="CZ101" s="71">
        <v>36</v>
      </c>
    </row>
    <row r="102" spans="1:104" ht="13.5" customHeight="1" thickBot="1" x14ac:dyDescent="0.25">
      <c r="A102" s="82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3"/>
      <c r="BE102" s="83"/>
      <c r="BF102" s="83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0</v>
      </c>
      <c r="CE102" s="271"/>
      <c r="CF102" s="271"/>
      <c r="CG102" s="271"/>
      <c r="CH102" s="265" t="s">
        <v>124</v>
      </c>
      <c r="CI102" s="266">
        <f>FeatSheet!J39</f>
        <v>0</v>
      </c>
      <c r="CJ102" s="266"/>
      <c r="CK102" s="266"/>
      <c r="CL102" s="266"/>
      <c r="CM102" s="265" t="s">
        <v>125</v>
      </c>
      <c r="CN102" s="266">
        <f>ROUNDDOWN(FeatSheet!F39,0)</f>
        <v>0</v>
      </c>
      <c r="CO102" s="266"/>
      <c r="CP102" s="266"/>
      <c r="CQ102" s="266"/>
      <c r="CR102" s="265" t="s">
        <v>125</v>
      </c>
      <c r="CS102" s="297"/>
      <c r="CT102" s="297"/>
      <c r="CU102" s="297"/>
      <c r="CV102" s="297"/>
      <c r="CW102" s="84" t="s">
        <v>295</v>
      </c>
    </row>
    <row r="103" spans="1:104" ht="12.75" customHeight="1" thickBot="1" x14ac:dyDescent="0.25">
      <c r="A103" s="82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3"/>
      <c r="BE103" s="83"/>
      <c r="BF103" s="83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4"/>
      <c r="CZ103" s="71">
        <v>37</v>
      </c>
    </row>
    <row r="104" spans="1:104" ht="13.5" customHeight="1" thickBot="1" x14ac:dyDescent="0.25">
      <c r="A104" s="82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3"/>
      <c r="BE104" s="83"/>
      <c r="BF104" s="83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0</v>
      </c>
      <c r="CE104" s="271"/>
      <c r="CF104" s="271"/>
      <c r="CG104" s="271"/>
      <c r="CH104" s="265" t="s">
        <v>124</v>
      </c>
      <c r="CI104" s="266">
        <f>FeatSheet!J40</f>
        <v>0</v>
      </c>
      <c r="CJ104" s="266"/>
      <c r="CK104" s="266"/>
      <c r="CL104" s="266"/>
      <c r="CM104" s="265" t="s">
        <v>125</v>
      </c>
      <c r="CN104" s="266">
        <f>ROUNDDOWN(FeatSheet!F40,0)</f>
        <v>0</v>
      </c>
      <c r="CO104" s="266"/>
      <c r="CP104" s="266"/>
      <c r="CQ104" s="266"/>
      <c r="CR104" s="265" t="s">
        <v>125</v>
      </c>
      <c r="CS104" s="297"/>
      <c r="CT104" s="297"/>
      <c r="CU104" s="297"/>
      <c r="CV104" s="29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4"/>
      <c r="CZ105" s="71">
        <v>38</v>
      </c>
    </row>
    <row r="106" spans="1:104" ht="12.75" customHeight="1" x14ac:dyDescent="0.2">
      <c r="A106" s="82"/>
      <c r="B106" s="290" t="s">
        <v>162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7"/>
      <c r="BH106" s="267"/>
      <c r="BI106" s="268" t="str">
        <f>FeatSheet!C41</f>
        <v>xForm ( Rune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>
        <f>IF(AND(FeatSheet!G41=1,FeatSheet!D41=0)=TRUE,"",(CI106+CN106+CS106))</f>
        <v>6</v>
      </c>
      <c r="CE106" s="271"/>
      <c r="CF106" s="271"/>
      <c r="CG106" s="271"/>
      <c r="CH106" s="265" t="s">
        <v>124</v>
      </c>
      <c r="CI106" s="266">
        <f>FeatSheet!J41</f>
        <v>0</v>
      </c>
      <c r="CJ106" s="266"/>
      <c r="CK106" s="266"/>
      <c r="CL106" s="266"/>
      <c r="CM106" s="265" t="s">
        <v>125</v>
      </c>
      <c r="CN106" s="266">
        <f>ROUNDDOWN(FeatSheet!F41,0)</f>
        <v>6</v>
      </c>
      <c r="CO106" s="266"/>
      <c r="CP106" s="266"/>
      <c r="CQ106" s="266"/>
      <c r="CR106" s="265" t="s">
        <v>125</v>
      </c>
      <c r="CS106" s="297"/>
      <c r="CT106" s="297"/>
      <c r="CU106" s="297"/>
      <c r="CV106" s="297"/>
      <c r="CW106" s="84"/>
    </row>
    <row r="107" spans="1:104" ht="13.5" customHeight="1" thickBot="1" x14ac:dyDescent="0.25">
      <c r="A107" s="82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163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164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165</v>
      </c>
      <c r="AV107" s="293"/>
      <c r="AW107" s="293"/>
      <c r="AX107" s="293"/>
      <c r="AY107" s="293"/>
      <c r="AZ107" s="293"/>
      <c r="BA107" s="293"/>
      <c r="BB107" s="293"/>
      <c r="BC107" s="293"/>
      <c r="BD107" s="83"/>
      <c r="BE107" s="83"/>
      <c r="BF107" s="83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4"/>
      <c r="CZ107" s="71">
        <v>39</v>
      </c>
    </row>
    <row r="108" spans="1:104" ht="12.75" customHeight="1" thickBot="1" x14ac:dyDescent="0.25">
      <c r="A108" s="82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89">
        <f>BAB_1+STRMOD</f>
        <v>1</v>
      </c>
      <c r="T108" s="289"/>
      <c r="U108" s="289"/>
      <c r="V108" s="289">
        <f>BAB_1+STRMOD</f>
        <v>1</v>
      </c>
      <c r="W108" s="289"/>
      <c r="X108" s="289"/>
      <c r="Y108" s="289"/>
      <c r="Z108" s="289"/>
      <c r="AA108" s="289"/>
      <c r="AB108" s="289"/>
      <c r="AC108" s="289"/>
      <c r="AD108" s="289"/>
      <c r="AE108" s="289"/>
      <c r="AF108" s="289"/>
      <c r="AG108" s="28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3"/>
      <c r="BE108" s="83"/>
      <c r="BF108" s="83"/>
      <c r="BG108" s="267"/>
      <c r="BH108" s="267"/>
      <c r="BI108" s="268" t="str">
        <f>FeatSheet!C42</f>
        <v>xForm ( B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124</v>
      </c>
      <c r="CI108" s="266">
        <f>FeatSheet!J42</f>
        <v>0</v>
      </c>
      <c r="CJ108" s="266"/>
      <c r="CK108" s="266"/>
      <c r="CL108" s="266"/>
      <c r="CM108" s="265" t="s">
        <v>125</v>
      </c>
      <c r="CN108" s="266">
        <f>ROUNDDOWN(FeatSheet!F42,0)</f>
        <v>0</v>
      </c>
      <c r="CO108" s="266"/>
      <c r="CP108" s="266"/>
      <c r="CQ108" s="266"/>
      <c r="CR108" s="265" t="s">
        <v>125</v>
      </c>
      <c r="CS108" s="297"/>
      <c r="CT108" s="297"/>
      <c r="CU108" s="297"/>
      <c r="CV108" s="297"/>
      <c r="CW108" s="84"/>
    </row>
    <row r="109" spans="1:104" ht="12.75" customHeight="1" thickBot="1" x14ac:dyDescent="0.25">
      <c r="A109" s="82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89"/>
      <c r="T109" s="289"/>
      <c r="U109" s="289"/>
      <c r="V109" s="289"/>
      <c r="W109" s="289"/>
      <c r="X109" s="289"/>
      <c r="Y109" s="289"/>
      <c r="Z109" s="289"/>
      <c r="AA109" s="289"/>
      <c r="AB109" s="289"/>
      <c r="AC109" s="289"/>
      <c r="AD109" s="289"/>
      <c r="AE109" s="289"/>
      <c r="AF109" s="289"/>
      <c r="AG109" s="28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3"/>
      <c r="BE109" s="83"/>
      <c r="BF109" s="83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4"/>
      <c r="CZ109" s="71">
        <v>40</v>
      </c>
    </row>
    <row r="110" spans="1:104" ht="13.5" customHeight="1" thickBot="1" x14ac:dyDescent="0.25">
      <c r="A110" s="82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89"/>
      <c r="T110" s="289"/>
      <c r="U110" s="289"/>
      <c r="V110" s="289"/>
      <c r="W110" s="289"/>
      <c r="X110" s="289"/>
      <c r="Y110" s="289"/>
      <c r="Z110" s="289"/>
      <c r="AA110" s="289"/>
      <c r="AB110" s="289"/>
      <c r="AC110" s="289"/>
      <c r="AD110" s="289"/>
      <c r="AE110" s="289"/>
      <c r="AF110" s="289"/>
      <c r="AG110" s="28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3"/>
      <c r="BE110" s="83"/>
      <c r="BF110" s="83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124</v>
      </c>
      <c r="CI110" s="266">
        <f>FeatSheet!J43</f>
        <v>0</v>
      </c>
      <c r="CJ110" s="266"/>
      <c r="CK110" s="266"/>
      <c r="CL110" s="266"/>
      <c r="CM110" s="265" t="s">
        <v>125</v>
      </c>
      <c r="CN110" s="266">
        <f>ROUNDDOWN(FeatSheet!F43,0)</f>
        <v>0</v>
      </c>
      <c r="CO110" s="266"/>
      <c r="CP110" s="266"/>
      <c r="CQ110" s="266"/>
      <c r="CR110" s="265" t="s">
        <v>125</v>
      </c>
      <c r="CS110" s="297"/>
      <c r="CT110" s="297"/>
      <c r="CU110" s="297"/>
      <c r="CV110" s="297"/>
      <c r="CW110" s="84"/>
    </row>
    <row r="111" spans="1:104" ht="13.5" customHeight="1" thickBot="1" x14ac:dyDescent="0.25">
      <c r="A111" s="82"/>
      <c r="B111" s="284" t="s">
        <v>166</v>
      </c>
      <c r="C111" s="284"/>
      <c r="D111" s="284"/>
      <c r="E111" s="284"/>
      <c r="F111" s="284"/>
      <c r="G111" s="285" t="s">
        <v>108</v>
      </c>
      <c r="H111" s="285"/>
      <c r="I111" s="285"/>
      <c r="J111" s="285"/>
      <c r="K111" s="285"/>
      <c r="L111" s="285" t="s">
        <v>167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105</v>
      </c>
      <c r="V111" s="285"/>
      <c r="W111" s="285"/>
      <c r="X111" s="285"/>
      <c r="Y111" s="285"/>
      <c r="Z111" s="285"/>
      <c r="AA111" s="291" t="s">
        <v>168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3"/>
      <c r="BE111" s="83"/>
      <c r="BF111" s="83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4"/>
      <c r="CZ111" s="71">
        <v>41</v>
      </c>
    </row>
    <row r="112" spans="1:104" ht="12.75" customHeight="1" thickBot="1" x14ac:dyDescent="0.25">
      <c r="A112" s="82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3"/>
      <c r="BE112" s="83"/>
      <c r="BF112" s="83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124</v>
      </c>
      <c r="CI112" s="266">
        <f>FeatSheet!J44</f>
        <v>0</v>
      </c>
      <c r="CJ112" s="266"/>
      <c r="CK112" s="266"/>
      <c r="CL112" s="266"/>
      <c r="CM112" s="265" t="s">
        <v>125</v>
      </c>
      <c r="CN112" s="266">
        <f>ROUNDDOWN(FeatSheet!F44,0)</f>
        <v>0</v>
      </c>
      <c r="CO112" s="266"/>
      <c r="CP112" s="266"/>
      <c r="CQ112" s="266"/>
      <c r="CR112" s="265" t="s">
        <v>125</v>
      </c>
      <c r="CS112" s="297"/>
      <c r="CT112" s="297"/>
      <c r="CU112" s="297"/>
      <c r="CV112" s="297"/>
      <c r="CW112" s="84"/>
    </row>
    <row r="113" spans="1:104" ht="12.75" customHeight="1" thickBot="1" x14ac:dyDescent="0.25">
      <c r="A113" s="82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3"/>
      <c r="BE113" s="83"/>
      <c r="BF113" s="83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4"/>
      <c r="CZ113" s="71">
        <v>42</v>
      </c>
    </row>
    <row r="114" spans="1:104" ht="13.5" customHeight="1" thickBot="1" x14ac:dyDescent="0.25">
      <c r="A114" s="82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3"/>
      <c r="BE114" s="83"/>
      <c r="BF114" s="83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>
        <f>IF(AND(FeatSheet!G45=1,FeatSheet!D45=0)=TRUE,"",(CI114+CN114+CS114))</f>
        <v>6</v>
      </c>
      <c r="CE114" s="271"/>
      <c r="CF114" s="271"/>
      <c r="CG114" s="271"/>
      <c r="CH114" s="265" t="s">
        <v>124</v>
      </c>
      <c r="CI114" s="266">
        <f>FeatSheet!J45</f>
        <v>0</v>
      </c>
      <c r="CJ114" s="266"/>
      <c r="CK114" s="266"/>
      <c r="CL114" s="266"/>
      <c r="CM114" s="265" t="s">
        <v>125</v>
      </c>
      <c r="CN114" s="266">
        <f>ROUNDDOWN(FeatSheet!F45,0)</f>
        <v>6</v>
      </c>
      <c r="CO114" s="266"/>
      <c r="CP114" s="266"/>
      <c r="CQ114" s="266"/>
      <c r="CR114" s="265" t="s">
        <v>125</v>
      </c>
      <c r="CS114" s="297"/>
      <c r="CT114" s="297"/>
      <c r="CU114" s="297"/>
      <c r="CV114" s="29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>
        <f>IF(AND(FeatSheet!G46=1,FeatSheet!D46=0)=TRUE,"",(CI116+CN116+CS116))</f>
        <v>6</v>
      </c>
      <c r="CE116" s="271"/>
      <c r="CF116" s="271"/>
      <c r="CG116" s="271"/>
      <c r="CH116" s="265" t="s">
        <v>124</v>
      </c>
      <c r="CI116" s="266">
        <f>FeatSheet!J46</f>
        <v>0</v>
      </c>
      <c r="CJ116" s="266"/>
      <c r="CK116" s="266"/>
      <c r="CL116" s="266"/>
      <c r="CM116" s="265" t="s">
        <v>125</v>
      </c>
      <c r="CN116" s="266">
        <f>ROUNDDOWN(FeatSheet!F46,0)</f>
        <v>6</v>
      </c>
      <c r="CO116" s="266"/>
      <c r="CP116" s="266"/>
      <c r="CQ116" s="266"/>
      <c r="CR116" s="265" t="s">
        <v>125</v>
      </c>
      <c r="CS116" s="297"/>
      <c r="CT116" s="297"/>
      <c r="CU116" s="297"/>
      <c r="CV116" s="297"/>
      <c r="CW116" s="84"/>
    </row>
    <row r="117" spans="1:104" ht="12.75" customHeight="1" x14ac:dyDescent="0.2">
      <c r="A117" s="82"/>
      <c r="B117" s="299" t="s">
        <v>169</v>
      </c>
      <c r="C117" s="299"/>
      <c r="D117" s="299"/>
      <c r="E117" s="299"/>
      <c r="F117" s="299"/>
      <c r="G117" s="299"/>
      <c r="H117" s="299"/>
      <c r="I117" s="299"/>
      <c r="J117" s="299"/>
      <c r="K117" s="299"/>
      <c r="L117" s="299"/>
      <c r="M117" s="299"/>
      <c r="N117" s="299"/>
      <c r="O117" s="299"/>
      <c r="P117" s="299"/>
      <c r="Q117" s="299"/>
      <c r="R117" s="299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4"/>
      <c r="CZ117" s="71">
        <v>44</v>
      </c>
    </row>
    <row r="118" spans="1:104" ht="12.75" customHeight="1" x14ac:dyDescent="0.2">
      <c r="A118" s="82"/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  <c r="L118" s="299"/>
      <c r="M118" s="299"/>
      <c r="N118" s="299"/>
      <c r="O118" s="299"/>
      <c r="P118" s="299"/>
      <c r="Q118" s="299"/>
      <c r="R118" s="299"/>
      <c r="S118" s="293" t="s">
        <v>167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128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170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3"/>
      <c r="BE118" s="83"/>
      <c r="BF118" s="83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>
        <f>IF(AND(FeatSheet!G47=1,FeatSheet!D47=0)=TRUE,"",(CI118+CN118+CS118))</f>
        <v>6</v>
      </c>
      <c r="CE118" s="271"/>
      <c r="CF118" s="271"/>
      <c r="CG118" s="271"/>
      <c r="CH118" s="265" t="s">
        <v>124</v>
      </c>
      <c r="CI118" s="266">
        <f>FeatSheet!J47</f>
        <v>0</v>
      </c>
      <c r="CJ118" s="266"/>
      <c r="CK118" s="266"/>
      <c r="CL118" s="266"/>
      <c r="CM118" s="265" t="s">
        <v>125</v>
      </c>
      <c r="CN118" s="266">
        <f>ROUNDDOWN(FeatSheet!F47,0)</f>
        <v>6</v>
      </c>
      <c r="CO118" s="266"/>
      <c r="CP118" s="266"/>
      <c r="CQ118" s="266"/>
      <c r="CR118" s="265" t="s">
        <v>125</v>
      </c>
      <c r="CS118" s="297"/>
      <c r="CT118" s="297"/>
      <c r="CU118" s="297"/>
      <c r="CV118" s="297"/>
      <c r="CW118" s="84"/>
    </row>
    <row r="119" spans="1:104" ht="12.75" customHeight="1" x14ac:dyDescent="0.2">
      <c r="A119" s="82"/>
      <c r="B119" s="298" t="s">
        <v>171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3"/>
      <c r="BE119" s="83"/>
      <c r="BF119" s="83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4"/>
    </row>
    <row r="120" spans="1:104" ht="12.75" customHeight="1" x14ac:dyDescent="0.2">
      <c r="A120" s="82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3"/>
      <c r="BE120" s="83"/>
      <c r="BF120" s="83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>
        <f>IF(AND(FeatSheet!G48=1,FeatSheet!D48=0)=TRUE,"",(CI120+CN120+CS120))</f>
        <v>6</v>
      </c>
      <c r="CE120" s="271"/>
      <c r="CF120" s="271"/>
      <c r="CG120" s="271"/>
      <c r="CH120" s="265" t="s">
        <v>124</v>
      </c>
      <c r="CI120" s="266">
        <f>FeatSheet!J48</f>
        <v>0</v>
      </c>
      <c r="CJ120" s="266"/>
      <c r="CK120" s="266"/>
      <c r="CL120" s="266"/>
      <c r="CM120" s="265" t="s">
        <v>125</v>
      </c>
      <c r="CN120" s="266">
        <f>ROUNDDOWN(FeatSheet!F48,0)</f>
        <v>6</v>
      </c>
      <c r="CO120" s="266"/>
      <c r="CP120" s="266"/>
      <c r="CQ120" s="266"/>
      <c r="CR120" s="265" t="s">
        <v>125</v>
      </c>
      <c r="CS120" s="297"/>
      <c r="CT120" s="297"/>
      <c r="CU120" s="297"/>
      <c r="CV120" s="297"/>
      <c r="CW120" s="84"/>
    </row>
    <row r="121" spans="1:104" ht="12.75" customHeight="1" x14ac:dyDescent="0.2">
      <c r="A121" s="82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3"/>
      <c r="BE121" s="83"/>
      <c r="BF121" s="83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4"/>
      <c r="CZ121" s="71">
        <v>45</v>
      </c>
    </row>
    <row r="122" spans="1:104" ht="13.5" customHeight="1" x14ac:dyDescent="0.2">
      <c r="A122" s="82"/>
      <c r="B122" s="284" t="s">
        <v>172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120</v>
      </c>
      <c r="Q122" s="285"/>
      <c r="R122" s="285"/>
      <c r="S122" s="285"/>
      <c r="T122" s="285"/>
      <c r="U122" s="285" t="s">
        <v>108</v>
      </c>
      <c r="V122" s="285"/>
      <c r="W122" s="285"/>
      <c r="X122" s="285"/>
      <c r="Y122" s="285"/>
      <c r="Z122" s="291" t="s">
        <v>168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3"/>
      <c r="BE122" s="83"/>
      <c r="BF122" s="83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3">
        <f>IF(AND(FeatSheet!G49=1,FeatSheet!D49=0)=TRUE,"",(CI122+CN122+CS122))</f>
        <v>6</v>
      </c>
      <c r="CE122" s="303"/>
      <c r="CF122" s="303"/>
      <c r="CG122" s="303"/>
      <c r="CH122" s="265" t="s">
        <v>124</v>
      </c>
      <c r="CI122" s="266"/>
      <c r="CJ122" s="266"/>
      <c r="CK122" s="266"/>
      <c r="CL122" s="266"/>
      <c r="CM122" s="265" t="s">
        <v>125</v>
      </c>
      <c r="CN122" s="266">
        <f>ROUNDDOWN(FeatSheet!F49,0)</f>
        <v>6</v>
      </c>
      <c r="CO122" s="266"/>
      <c r="CP122" s="266"/>
      <c r="CQ122" s="266"/>
      <c r="CR122" s="265" t="s">
        <v>125</v>
      </c>
      <c r="CS122" s="297"/>
      <c r="CT122" s="297"/>
      <c r="CU122" s="297"/>
      <c r="CV122" s="297"/>
      <c r="CW122" s="84"/>
    </row>
    <row r="123" spans="1:104" ht="12.75" customHeight="1" x14ac:dyDescent="0.2">
      <c r="A123" s="82"/>
      <c r="B123" s="300">
        <v>0</v>
      </c>
      <c r="C123" s="300"/>
      <c r="D123" s="300"/>
      <c r="E123" s="300"/>
      <c r="F123" s="300"/>
      <c r="G123" s="300"/>
      <c r="H123" s="300"/>
      <c r="I123" s="301"/>
      <c r="J123" s="301"/>
      <c r="K123" s="301"/>
      <c r="L123" s="301"/>
      <c r="M123" s="301"/>
      <c r="N123" s="301"/>
      <c r="O123" s="301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3"/>
      <c r="BE123" s="83"/>
      <c r="BF123" s="83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4"/>
      <c r="CZ123" s="71">
        <v>46</v>
      </c>
    </row>
    <row r="124" spans="1:104" ht="12.75" customHeight="1" x14ac:dyDescent="0.2">
      <c r="A124" s="82"/>
      <c r="B124" s="300"/>
      <c r="C124" s="300"/>
      <c r="D124" s="300"/>
      <c r="E124" s="300"/>
      <c r="F124" s="300"/>
      <c r="G124" s="300"/>
      <c r="H124" s="300"/>
      <c r="I124" s="301"/>
      <c r="J124" s="301"/>
      <c r="K124" s="301"/>
      <c r="L124" s="301"/>
      <c r="M124" s="301"/>
      <c r="N124" s="301"/>
      <c r="O124" s="301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3"/>
      <c r="BE124" s="83"/>
      <c r="BF124" s="83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124</v>
      </c>
      <c r="CI124" s="266"/>
      <c r="CJ124" s="266"/>
      <c r="CK124" s="266"/>
      <c r="CL124" s="266"/>
      <c r="CM124" s="265" t="s">
        <v>125</v>
      </c>
      <c r="CN124" s="266">
        <f>ROUNDDOWN(FeatSheet!F50,0)</f>
        <v>0</v>
      </c>
      <c r="CO124" s="266"/>
      <c r="CP124" s="266"/>
      <c r="CQ124" s="266"/>
      <c r="CR124" s="265" t="s">
        <v>125</v>
      </c>
      <c r="CS124" s="297"/>
      <c r="CT124" s="297"/>
      <c r="CU124" s="297"/>
      <c r="CV124" s="297"/>
      <c r="CW124" s="84"/>
    </row>
    <row r="125" spans="1:104" ht="13.5" customHeight="1" x14ac:dyDescent="0.2">
      <c r="A125" s="82"/>
      <c r="B125" s="300"/>
      <c r="C125" s="300"/>
      <c r="D125" s="300"/>
      <c r="E125" s="300"/>
      <c r="F125" s="300"/>
      <c r="G125" s="300"/>
      <c r="H125" s="300"/>
      <c r="I125" s="301"/>
      <c r="J125" s="301"/>
      <c r="K125" s="301"/>
      <c r="L125" s="301"/>
      <c r="M125" s="301"/>
      <c r="N125" s="301"/>
      <c r="O125" s="301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3"/>
      <c r="BE125" s="83"/>
      <c r="BF125" s="83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2"/>
      <c r="CE126" s="302"/>
      <c r="CF126" s="302"/>
      <c r="CG126" s="302"/>
      <c r="CH126" s="265" t="s">
        <v>124</v>
      </c>
      <c r="CI126" s="297"/>
      <c r="CJ126" s="297"/>
      <c r="CK126" s="297"/>
      <c r="CL126" s="297"/>
      <c r="CM126" s="265" t="s">
        <v>125</v>
      </c>
      <c r="CN126" s="266"/>
      <c r="CO126" s="266"/>
      <c r="CP126" s="266"/>
      <c r="CQ126" s="266"/>
      <c r="CR126" s="265" t="s">
        <v>125</v>
      </c>
      <c r="CS126" s="297"/>
      <c r="CT126" s="297"/>
      <c r="CU126" s="297"/>
      <c r="CV126" s="297"/>
      <c r="CW126" s="84"/>
    </row>
    <row r="127" spans="1:104" ht="12.75" customHeight="1" x14ac:dyDescent="0.2">
      <c r="A127" s="82"/>
      <c r="B127" s="299" t="s">
        <v>173</v>
      </c>
      <c r="C127" s="299"/>
      <c r="D127" s="299"/>
      <c r="E127" s="299"/>
      <c r="F127" s="299"/>
      <c r="G127" s="299"/>
      <c r="H127" s="299"/>
      <c r="I127" s="299"/>
      <c r="J127" s="299"/>
      <c r="K127" s="299"/>
      <c r="L127" s="299"/>
      <c r="M127" s="299"/>
      <c r="N127" s="299"/>
      <c r="O127" s="299"/>
      <c r="P127" s="299"/>
      <c r="Q127" s="299"/>
      <c r="R127" s="299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2"/>
      <c r="CE127" s="302"/>
      <c r="CF127" s="302"/>
      <c r="CG127" s="302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4"/>
      <c r="CZ127" s="71">
        <v>48</v>
      </c>
    </row>
    <row r="128" spans="1:104" ht="12.75" customHeight="1" x14ac:dyDescent="0.2">
      <c r="A128" s="82"/>
      <c r="B128" s="299"/>
      <c r="C128" s="299"/>
      <c r="D128" s="299"/>
      <c r="E128" s="299"/>
      <c r="F128" s="299"/>
      <c r="G128" s="299"/>
      <c r="H128" s="299"/>
      <c r="I128" s="299"/>
      <c r="J128" s="299"/>
      <c r="K128" s="299"/>
      <c r="L128" s="299"/>
      <c r="M128" s="299"/>
      <c r="N128" s="299"/>
      <c r="O128" s="299"/>
      <c r="P128" s="299"/>
      <c r="Q128" s="299"/>
      <c r="R128" s="299"/>
      <c r="S128" s="293" t="s">
        <v>128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108</v>
      </c>
      <c r="AI128" s="293"/>
      <c r="AJ128" s="293"/>
      <c r="AK128" s="293"/>
      <c r="AL128" s="293"/>
      <c r="AM128" s="293"/>
      <c r="AN128" s="293" t="s">
        <v>172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3"/>
      <c r="BE128" s="83"/>
      <c r="BF128" s="83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2"/>
      <c r="CE128" s="302"/>
      <c r="CF128" s="302"/>
      <c r="CG128" s="302"/>
      <c r="CH128" s="265" t="s">
        <v>124</v>
      </c>
      <c r="CI128" s="297"/>
      <c r="CJ128" s="297"/>
      <c r="CK128" s="297"/>
      <c r="CL128" s="297"/>
      <c r="CM128" s="265" t="s">
        <v>125</v>
      </c>
      <c r="CN128" s="266"/>
      <c r="CO128" s="266"/>
      <c r="CP128" s="266"/>
      <c r="CQ128" s="266"/>
      <c r="CR128" s="265" t="s">
        <v>125</v>
      </c>
      <c r="CS128" s="297"/>
      <c r="CT128" s="297"/>
      <c r="CU128" s="297"/>
      <c r="CV128" s="297"/>
      <c r="CW128" s="84"/>
    </row>
    <row r="129" spans="1:104" ht="13.5" customHeight="1" x14ac:dyDescent="0.2">
      <c r="A129" s="82"/>
      <c r="B129" s="298" t="s">
        <v>171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0">
        <v>0</v>
      </c>
      <c r="AO129" s="300"/>
      <c r="AP129" s="300"/>
      <c r="AQ129" s="300"/>
      <c r="AR129" s="300"/>
      <c r="AS129" s="300"/>
      <c r="AT129" s="300"/>
      <c r="AU129" s="300"/>
      <c r="AV129" s="301"/>
      <c r="AW129" s="301"/>
      <c r="AX129" s="301"/>
      <c r="AY129" s="301"/>
      <c r="AZ129" s="301"/>
      <c r="BA129" s="301"/>
      <c r="BB129" s="301"/>
      <c r="BC129" s="301"/>
      <c r="BD129" s="83"/>
      <c r="BE129" s="83"/>
      <c r="BF129" s="83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2"/>
      <c r="CE129" s="302"/>
      <c r="CF129" s="302"/>
      <c r="CG129" s="302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4"/>
      <c r="CZ129" s="71">
        <v>49</v>
      </c>
    </row>
    <row r="130" spans="1:104" ht="12.75" customHeight="1" x14ac:dyDescent="0.2">
      <c r="A130" s="82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0"/>
      <c r="AO130" s="300"/>
      <c r="AP130" s="300"/>
      <c r="AQ130" s="300"/>
      <c r="AR130" s="300"/>
      <c r="AS130" s="300"/>
      <c r="AT130" s="300"/>
      <c r="AU130" s="300"/>
      <c r="AV130" s="301"/>
      <c r="AW130" s="301"/>
      <c r="AX130" s="301"/>
      <c r="AY130" s="301"/>
      <c r="AZ130" s="301"/>
      <c r="BA130" s="301"/>
      <c r="BB130" s="301"/>
      <c r="BC130" s="301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0"/>
      <c r="AO131" s="300"/>
      <c r="AP131" s="300"/>
      <c r="AQ131" s="300"/>
      <c r="AR131" s="300"/>
      <c r="AS131" s="300"/>
      <c r="AT131" s="300"/>
      <c r="AU131" s="300"/>
      <c r="AV131" s="301"/>
      <c r="AW131" s="301"/>
      <c r="AX131" s="301"/>
      <c r="AY131" s="301"/>
      <c r="AZ131" s="301"/>
      <c r="BA131" s="301"/>
      <c r="BB131" s="301"/>
      <c r="BC131" s="301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6" t="s">
        <v>168</v>
      </c>
      <c r="C132" s="306"/>
      <c r="D132" s="306"/>
      <c r="E132" s="306"/>
      <c r="F132" s="306"/>
      <c r="G132" s="306"/>
      <c r="H132" s="306"/>
      <c r="I132" s="306"/>
      <c r="J132" s="306"/>
      <c r="K132" s="306"/>
      <c r="L132" s="306"/>
      <c r="M132" s="306"/>
      <c r="N132" s="306"/>
      <c r="O132" s="306"/>
      <c r="P132" s="306"/>
      <c r="Q132" s="306"/>
      <c r="R132" s="306"/>
      <c r="S132" s="306"/>
      <c r="T132" s="306"/>
      <c r="U132" s="306"/>
      <c r="V132" s="306"/>
      <c r="W132" s="306"/>
      <c r="X132" s="306"/>
      <c r="Y132" s="306"/>
      <c r="Z132" s="306"/>
      <c r="AA132" s="306"/>
      <c r="AB132" s="306"/>
      <c r="AC132" s="306"/>
      <c r="AD132" s="306"/>
      <c r="AE132" s="306"/>
      <c r="AF132" s="306"/>
      <c r="AG132" s="306"/>
      <c r="AH132" s="306"/>
      <c r="AI132" s="306"/>
      <c r="AJ132" s="306"/>
      <c r="AK132" s="306"/>
      <c r="AL132" s="306"/>
      <c r="AM132" s="306"/>
      <c r="AN132" s="306"/>
      <c r="AO132" s="306"/>
      <c r="AP132" s="306"/>
      <c r="AQ132" s="306"/>
      <c r="AR132" s="306"/>
      <c r="AS132" s="306"/>
      <c r="AT132" s="306"/>
      <c r="AU132" s="306"/>
      <c r="AV132" s="306"/>
      <c r="AW132" s="306"/>
      <c r="AX132" s="306"/>
      <c r="AY132" s="306"/>
      <c r="AZ132" s="306"/>
      <c r="BA132" s="306"/>
      <c r="BB132" s="306"/>
      <c r="BC132" s="30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3"/>
      <c r="BE134" s="83"/>
      <c r="BF134" s="83"/>
      <c r="BG134" s="307" t="s">
        <v>234</v>
      </c>
      <c r="BH134" s="307"/>
      <c r="BI134" s="307"/>
      <c r="BJ134" s="307"/>
      <c r="BK134" s="307"/>
      <c r="BL134" s="307"/>
      <c r="BM134" s="307"/>
      <c r="BN134" s="307"/>
      <c r="BO134" s="307"/>
      <c r="BP134" s="307"/>
      <c r="BQ134" s="307"/>
      <c r="BR134" s="307"/>
      <c r="BS134" s="307"/>
      <c r="BT134" s="307"/>
      <c r="BU134" s="307"/>
      <c r="BV134" s="307"/>
      <c r="BW134" s="307"/>
      <c r="BX134" s="307"/>
      <c r="BY134" s="307"/>
      <c r="BZ134" s="307"/>
      <c r="CA134" s="307"/>
      <c r="CB134" s="307"/>
      <c r="CC134" s="307"/>
      <c r="CD134" s="307"/>
      <c r="CE134" s="307"/>
      <c r="CF134" s="307"/>
      <c r="CG134" s="307"/>
      <c r="CH134" s="307"/>
      <c r="CI134" s="307"/>
      <c r="CJ134" s="307"/>
      <c r="CK134" s="307"/>
      <c r="CL134" s="307"/>
      <c r="CM134" s="307"/>
      <c r="CN134" s="307"/>
      <c r="CO134" s="307"/>
      <c r="CP134" s="307"/>
      <c r="CQ134" s="307"/>
      <c r="CR134" s="307"/>
      <c r="CS134" s="307"/>
      <c r="CT134" s="307"/>
      <c r="CU134" s="307"/>
      <c r="CV134" s="307"/>
      <c r="CW134" s="84"/>
    </row>
    <row r="135" spans="1:104" ht="13.5" customHeight="1" x14ac:dyDescent="0.2">
      <c r="A135" s="82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3"/>
      <c r="BE135" s="83"/>
      <c r="BF135" s="83"/>
      <c r="BG135" s="307"/>
      <c r="BH135" s="307"/>
      <c r="BI135" s="307"/>
      <c r="BJ135" s="307"/>
      <c r="BK135" s="307"/>
      <c r="BL135" s="307"/>
      <c r="BM135" s="307"/>
      <c r="BN135" s="307"/>
      <c r="BO135" s="307"/>
      <c r="BP135" s="307"/>
      <c r="BQ135" s="307"/>
      <c r="BR135" s="307"/>
      <c r="BS135" s="307"/>
      <c r="BT135" s="307"/>
      <c r="BU135" s="307"/>
      <c r="BV135" s="307"/>
      <c r="BW135" s="307"/>
      <c r="BX135" s="307"/>
      <c r="BY135" s="307"/>
      <c r="BZ135" s="307"/>
      <c r="CA135" s="307"/>
      <c r="CB135" s="307"/>
      <c r="CC135" s="307"/>
      <c r="CD135" s="307"/>
      <c r="CE135" s="307"/>
      <c r="CF135" s="307"/>
      <c r="CG135" s="307"/>
      <c r="CH135" s="307"/>
      <c r="CI135" s="307"/>
      <c r="CJ135" s="307"/>
      <c r="CK135" s="307"/>
      <c r="CL135" s="307"/>
      <c r="CM135" s="307"/>
      <c r="CN135" s="307"/>
      <c r="CO135" s="307"/>
      <c r="CP135" s="307"/>
      <c r="CQ135" s="307"/>
      <c r="CR135" s="307"/>
      <c r="CS135" s="307"/>
      <c r="CT135" s="307"/>
      <c r="CU135" s="307"/>
      <c r="CV135" s="307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7" t="s">
        <v>233</v>
      </c>
      <c r="BH136" s="307"/>
      <c r="BI136" s="307"/>
      <c r="BJ136" s="307"/>
      <c r="BK136" s="307"/>
      <c r="BL136" s="307"/>
      <c r="BM136" s="307"/>
      <c r="BN136" s="307"/>
      <c r="BO136" s="307"/>
      <c r="BP136" s="307"/>
      <c r="BQ136" s="307"/>
      <c r="BR136" s="307"/>
      <c r="BS136" s="307"/>
      <c r="BT136" s="307"/>
      <c r="BU136" s="307"/>
      <c r="BV136" s="307"/>
      <c r="BW136" s="307"/>
      <c r="BX136" s="307"/>
      <c r="BY136" s="307"/>
      <c r="BZ136" s="307"/>
      <c r="CA136" s="307"/>
      <c r="CB136" s="307"/>
      <c r="CC136" s="307"/>
      <c r="CD136" s="307"/>
      <c r="CE136" s="307"/>
      <c r="CF136" s="307"/>
      <c r="CG136" s="307"/>
      <c r="CH136" s="307"/>
      <c r="CI136" s="307"/>
      <c r="CJ136" s="307"/>
      <c r="CK136" s="307"/>
      <c r="CL136" s="307"/>
      <c r="CM136" s="307"/>
      <c r="CN136" s="307"/>
      <c r="CO136" s="307"/>
      <c r="CP136" s="307"/>
      <c r="CQ136" s="307"/>
      <c r="CR136" s="307"/>
      <c r="CS136" s="307"/>
      <c r="CT136" s="307"/>
      <c r="CU136" s="307"/>
      <c r="CV136" s="307"/>
      <c r="CW136" s="84"/>
    </row>
    <row r="137" spans="1:104" ht="12.75" customHeight="1" x14ac:dyDescent="0.2">
      <c r="A137" s="82"/>
      <c r="BD137" s="83"/>
      <c r="BE137" s="83"/>
      <c r="BF137" s="83"/>
      <c r="BG137" s="307"/>
      <c r="BH137" s="307"/>
      <c r="BI137" s="307"/>
      <c r="BJ137" s="307"/>
      <c r="BK137" s="307"/>
      <c r="BL137" s="307"/>
      <c r="BM137" s="307"/>
      <c r="BN137" s="307"/>
      <c r="BO137" s="307"/>
      <c r="BP137" s="307"/>
      <c r="BQ137" s="307"/>
      <c r="BR137" s="307"/>
      <c r="BS137" s="307"/>
      <c r="BT137" s="307"/>
      <c r="BU137" s="307"/>
      <c r="BV137" s="307"/>
      <c r="BW137" s="307"/>
      <c r="BX137" s="307"/>
      <c r="BY137" s="307"/>
      <c r="BZ137" s="307"/>
      <c r="CA137" s="307"/>
      <c r="CB137" s="307"/>
      <c r="CC137" s="307"/>
      <c r="CD137" s="307"/>
      <c r="CE137" s="307"/>
      <c r="CF137" s="307"/>
      <c r="CG137" s="307"/>
      <c r="CH137" s="307"/>
      <c r="CI137" s="307"/>
      <c r="CJ137" s="307"/>
      <c r="CK137" s="307"/>
      <c r="CL137" s="307"/>
      <c r="CM137" s="307"/>
      <c r="CN137" s="307"/>
      <c r="CO137" s="307"/>
      <c r="CP137" s="307"/>
      <c r="CQ137" s="307"/>
      <c r="CR137" s="307"/>
      <c r="CS137" s="307"/>
      <c r="CT137" s="307"/>
      <c r="CU137" s="307"/>
      <c r="CV137" s="307"/>
      <c r="CW137" s="84"/>
    </row>
    <row r="138" spans="1:104" ht="27" x14ac:dyDescent="0.35">
      <c r="A138" s="82"/>
      <c r="B138" s="102"/>
      <c r="N138" s="304"/>
      <c r="O138" s="304"/>
      <c r="P138" s="304"/>
      <c r="Q138" s="304"/>
      <c r="R138" s="3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5" t="str">
        <f>FeatSheet!AE3</f>
        <v xml:space="preserve">Appraise 0, Climb/Jump* 1, Craft ( Writing Tools ) 6, Craft ( Tattoo ) 6, Craft ( C ) 0, Craft ( D ) 0, Deception 4, Diplomacy 10, Disguise 4, Escape Artist* 0, Forgery 6, Heal 0, Perception 6, Perform 10, Ride 0, Search 0, Sense Motive 0, Stealth* 0, Swim 1, Urban Lore 0, Use Rope 0, Wilderness Lore 0, xForm ( Rune ) 6, xTechnique ( Change) 6, xTechnique ( Control ) 6, xTechnique ( Create ) 6, xTechnique ( Destroy ) 6, xTechnique ( Perceive) 6, </v>
      </c>
      <c r="J147" s="305"/>
      <c r="K147" s="305"/>
      <c r="L147" s="305"/>
      <c r="M147" s="305"/>
      <c r="N147" s="305"/>
      <c r="O147" s="305"/>
      <c r="P147" s="305"/>
      <c r="Q147" s="305"/>
      <c r="R147" s="305"/>
      <c r="S147" s="305"/>
      <c r="T147" s="305"/>
      <c r="U147" s="305"/>
      <c r="V147" s="305"/>
      <c r="W147" s="305"/>
      <c r="X147" s="305"/>
      <c r="Y147" s="305"/>
      <c r="Z147" s="305"/>
      <c r="AA147" s="305"/>
      <c r="AB147" s="305"/>
      <c r="AC147" s="305"/>
      <c r="AD147" s="305"/>
      <c r="AE147" s="305"/>
      <c r="AF147" s="305"/>
      <c r="AG147" s="305"/>
      <c r="AH147" s="305"/>
      <c r="AI147" s="305"/>
      <c r="AJ147" s="305"/>
      <c r="AK147" s="305"/>
      <c r="AL147" s="305"/>
      <c r="AM147" s="305"/>
      <c r="AN147" s="305"/>
      <c r="AO147" s="305"/>
      <c r="AP147" s="305"/>
      <c r="AQ147" s="305"/>
      <c r="AR147" s="305"/>
      <c r="AS147" s="305"/>
      <c r="AT147" s="305"/>
      <c r="AU147" s="305"/>
      <c r="AV147" s="305"/>
      <c r="AW147" s="305"/>
      <c r="AX147" s="305"/>
      <c r="AY147" s="305"/>
      <c r="AZ147" s="305"/>
      <c r="BA147" s="305"/>
      <c r="BB147" s="305"/>
      <c r="BC147" s="305"/>
      <c r="BD147" s="305"/>
      <c r="BE147" s="305"/>
      <c r="BF147" s="305"/>
      <c r="BG147" s="305"/>
      <c r="BH147" s="305"/>
      <c r="BI147" s="305"/>
      <c r="BJ147" s="305"/>
      <c r="BK147" s="305"/>
      <c r="BL147" s="305"/>
      <c r="BM147" s="305"/>
      <c r="BN147" s="305"/>
      <c r="BO147" s="305"/>
      <c r="BP147" s="305"/>
      <c r="BQ147" s="305"/>
      <c r="BR147" s="305"/>
      <c r="BS147" s="305"/>
      <c r="BT147" s="305"/>
      <c r="BU147" s="305"/>
      <c r="BV147" s="305"/>
      <c r="BW147" s="305"/>
    </row>
    <row r="148" spans="9:75" x14ac:dyDescent="0.2">
      <c r="I148" s="305"/>
      <c r="J148" s="305"/>
      <c r="K148" s="305"/>
      <c r="L148" s="305"/>
      <c r="M148" s="305"/>
      <c r="N148" s="305"/>
      <c r="O148" s="305"/>
      <c r="P148" s="305"/>
      <c r="Q148" s="305"/>
      <c r="R148" s="305"/>
      <c r="S148" s="305"/>
      <c r="T148" s="305"/>
      <c r="U148" s="305"/>
      <c r="V148" s="305"/>
      <c r="W148" s="305"/>
      <c r="X148" s="305"/>
      <c r="Y148" s="305"/>
      <c r="Z148" s="305"/>
      <c r="AA148" s="305"/>
      <c r="AB148" s="305"/>
      <c r="AC148" s="305"/>
      <c r="AD148" s="305"/>
      <c r="AE148" s="305"/>
      <c r="AF148" s="305"/>
      <c r="AG148" s="305"/>
      <c r="AH148" s="305"/>
      <c r="AI148" s="305"/>
      <c r="AJ148" s="305"/>
      <c r="AK148" s="305"/>
      <c r="AL148" s="305"/>
      <c r="AM148" s="305"/>
      <c r="AN148" s="305"/>
      <c r="AO148" s="305"/>
      <c r="AP148" s="305"/>
      <c r="AQ148" s="305"/>
      <c r="AR148" s="305"/>
      <c r="AS148" s="305"/>
      <c r="AT148" s="305"/>
      <c r="AU148" s="305"/>
      <c r="AV148" s="305"/>
      <c r="AW148" s="305"/>
      <c r="AX148" s="305"/>
      <c r="AY148" s="305"/>
      <c r="AZ148" s="305"/>
      <c r="BA148" s="305"/>
      <c r="BB148" s="305"/>
      <c r="BC148" s="305"/>
      <c r="BD148" s="305"/>
      <c r="BE148" s="305"/>
      <c r="BF148" s="305"/>
      <c r="BG148" s="305"/>
      <c r="BH148" s="305"/>
      <c r="BI148" s="305"/>
      <c r="BJ148" s="305"/>
      <c r="BK148" s="305"/>
      <c r="BL148" s="305"/>
      <c r="BM148" s="305"/>
      <c r="BN148" s="305"/>
      <c r="BO148" s="305"/>
      <c r="BP148" s="305"/>
      <c r="BQ148" s="305"/>
      <c r="BR148" s="305"/>
      <c r="BS148" s="305"/>
      <c r="BT148" s="305"/>
      <c r="BU148" s="305"/>
      <c r="BV148" s="305"/>
      <c r="BW148" s="305"/>
    </row>
    <row r="149" spans="9:75" x14ac:dyDescent="0.2">
      <c r="I149" s="305"/>
      <c r="J149" s="305"/>
      <c r="K149" s="305"/>
      <c r="L149" s="305"/>
      <c r="M149" s="305"/>
      <c r="N149" s="305"/>
      <c r="O149" s="305"/>
      <c r="P149" s="305"/>
      <c r="Q149" s="305"/>
      <c r="R149" s="305"/>
      <c r="S149" s="305"/>
      <c r="T149" s="305"/>
      <c r="U149" s="305"/>
      <c r="V149" s="305"/>
      <c r="W149" s="305"/>
      <c r="X149" s="305"/>
      <c r="Y149" s="305"/>
      <c r="Z149" s="305"/>
      <c r="AA149" s="305"/>
      <c r="AB149" s="305"/>
      <c r="AC149" s="305"/>
      <c r="AD149" s="305"/>
      <c r="AE149" s="305"/>
      <c r="AF149" s="305"/>
      <c r="AG149" s="305"/>
      <c r="AH149" s="305"/>
      <c r="AI149" s="305"/>
      <c r="AJ149" s="305"/>
      <c r="AK149" s="305"/>
      <c r="AL149" s="305"/>
      <c r="AM149" s="305"/>
      <c r="AN149" s="305"/>
      <c r="AO149" s="305"/>
      <c r="AP149" s="305"/>
      <c r="AQ149" s="305"/>
      <c r="AR149" s="305"/>
      <c r="AS149" s="305"/>
      <c r="AT149" s="305"/>
      <c r="AU149" s="305"/>
      <c r="AV149" s="305"/>
      <c r="AW149" s="305"/>
      <c r="AX149" s="305"/>
      <c r="AY149" s="305"/>
      <c r="AZ149" s="305"/>
      <c r="BA149" s="305"/>
      <c r="BB149" s="305"/>
      <c r="BC149" s="305"/>
      <c r="BD149" s="305"/>
      <c r="BE149" s="305"/>
      <c r="BF149" s="305"/>
      <c r="BG149" s="305"/>
      <c r="BH149" s="305"/>
      <c r="BI149" s="305"/>
      <c r="BJ149" s="305"/>
      <c r="BK149" s="305"/>
      <c r="BL149" s="305"/>
      <c r="BM149" s="305"/>
      <c r="BN149" s="305"/>
      <c r="BO149" s="305"/>
      <c r="BP149" s="305"/>
      <c r="BQ149" s="305"/>
      <c r="BR149" s="305"/>
      <c r="BS149" s="305"/>
      <c r="BT149" s="305"/>
      <c r="BU149" s="305"/>
      <c r="BV149" s="305"/>
      <c r="BW149" s="305"/>
    </row>
    <row r="150" spans="9:75" x14ac:dyDescent="0.2">
      <c r="I150" s="305"/>
      <c r="J150" s="305"/>
      <c r="K150" s="305"/>
      <c r="L150" s="305"/>
      <c r="M150" s="305"/>
      <c r="N150" s="305"/>
      <c r="O150" s="305"/>
      <c r="P150" s="305"/>
      <c r="Q150" s="305"/>
      <c r="R150" s="305"/>
      <c r="S150" s="305"/>
      <c r="T150" s="305"/>
      <c r="U150" s="305"/>
      <c r="V150" s="305"/>
      <c r="W150" s="305"/>
      <c r="X150" s="305"/>
      <c r="Y150" s="305"/>
      <c r="Z150" s="305"/>
      <c r="AA150" s="305"/>
      <c r="AB150" s="305"/>
      <c r="AC150" s="305"/>
      <c r="AD150" s="305"/>
      <c r="AE150" s="305"/>
      <c r="AF150" s="305"/>
      <c r="AG150" s="305"/>
      <c r="AH150" s="305"/>
      <c r="AI150" s="305"/>
      <c r="AJ150" s="305"/>
      <c r="AK150" s="305"/>
      <c r="AL150" s="305"/>
      <c r="AM150" s="305"/>
      <c r="AN150" s="305"/>
      <c r="AO150" s="305"/>
      <c r="AP150" s="305"/>
      <c r="AQ150" s="305"/>
      <c r="AR150" s="305"/>
      <c r="AS150" s="305"/>
      <c r="AT150" s="305"/>
      <c r="AU150" s="305"/>
      <c r="AV150" s="305"/>
      <c r="AW150" s="305"/>
      <c r="AX150" s="305"/>
      <c r="AY150" s="305"/>
      <c r="AZ150" s="305"/>
      <c r="BA150" s="305"/>
      <c r="BB150" s="305"/>
      <c r="BC150" s="305"/>
      <c r="BD150" s="305"/>
      <c r="BE150" s="305"/>
      <c r="BF150" s="305"/>
      <c r="BG150" s="305"/>
      <c r="BH150" s="305"/>
      <c r="BI150" s="305"/>
      <c r="BJ150" s="305"/>
      <c r="BK150" s="305"/>
      <c r="BL150" s="305"/>
      <c r="BM150" s="305"/>
      <c r="BN150" s="305"/>
      <c r="BO150" s="305"/>
      <c r="BP150" s="305"/>
      <c r="BQ150" s="305"/>
      <c r="BR150" s="305"/>
      <c r="BS150" s="305"/>
      <c r="BT150" s="305"/>
      <c r="BU150" s="305"/>
      <c r="BV150" s="305"/>
      <c r="BW150" s="305"/>
    </row>
    <row r="151" spans="9:75" x14ac:dyDescent="0.2">
      <c r="I151" s="305"/>
      <c r="J151" s="305"/>
      <c r="K151" s="305"/>
      <c r="L151" s="305"/>
      <c r="M151" s="305"/>
      <c r="N151" s="305"/>
      <c r="O151" s="305"/>
      <c r="P151" s="305"/>
      <c r="Q151" s="305"/>
      <c r="R151" s="305"/>
      <c r="S151" s="305"/>
      <c r="T151" s="305"/>
      <c r="U151" s="305"/>
      <c r="V151" s="305"/>
      <c r="W151" s="305"/>
      <c r="X151" s="305"/>
      <c r="Y151" s="305"/>
      <c r="Z151" s="305"/>
      <c r="AA151" s="305"/>
      <c r="AB151" s="305"/>
      <c r="AC151" s="305"/>
      <c r="AD151" s="305"/>
      <c r="AE151" s="305"/>
      <c r="AF151" s="305"/>
      <c r="AG151" s="305"/>
      <c r="AH151" s="305"/>
      <c r="AI151" s="305"/>
      <c r="AJ151" s="305"/>
      <c r="AK151" s="305"/>
      <c r="AL151" s="305"/>
      <c r="AM151" s="305"/>
      <c r="AN151" s="305"/>
      <c r="AO151" s="305"/>
      <c r="AP151" s="305"/>
      <c r="AQ151" s="305"/>
      <c r="AR151" s="305"/>
      <c r="AS151" s="305"/>
      <c r="AT151" s="305"/>
      <c r="AU151" s="305"/>
      <c r="AV151" s="305"/>
      <c r="AW151" s="305"/>
      <c r="AX151" s="305"/>
      <c r="AY151" s="305"/>
      <c r="AZ151" s="305"/>
      <c r="BA151" s="305"/>
      <c r="BB151" s="305"/>
      <c r="BC151" s="305"/>
      <c r="BD151" s="305"/>
      <c r="BE151" s="305"/>
      <c r="BF151" s="305"/>
      <c r="BG151" s="305"/>
      <c r="BH151" s="305"/>
      <c r="BI151" s="305"/>
      <c r="BJ151" s="305"/>
      <c r="BK151" s="305"/>
      <c r="BL151" s="305"/>
      <c r="BM151" s="305"/>
      <c r="BN151" s="305"/>
      <c r="BO151" s="305"/>
      <c r="BP151" s="305"/>
      <c r="BQ151" s="305"/>
      <c r="BR151" s="305"/>
      <c r="BS151" s="305"/>
      <c r="BT151" s="305"/>
      <c r="BU151" s="305"/>
      <c r="BV151" s="305"/>
      <c r="BW151" s="305"/>
    </row>
    <row r="152" spans="9:75" x14ac:dyDescent="0.2">
      <c r="I152" s="305"/>
      <c r="J152" s="305"/>
      <c r="K152" s="305"/>
      <c r="L152" s="305"/>
      <c r="M152" s="305"/>
      <c r="N152" s="305"/>
      <c r="O152" s="305"/>
      <c r="P152" s="305"/>
      <c r="Q152" s="305"/>
      <c r="R152" s="305"/>
      <c r="S152" s="305"/>
      <c r="T152" s="305"/>
      <c r="U152" s="305"/>
      <c r="V152" s="305"/>
      <c r="W152" s="305"/>
      <c r="X152" s="305"/>
      <c r="Y152" s="305"/>
      <c r="Z152" s="305"/>
      <c r="AA152" s="305"/>
      <c r="AB152" s="305"/>
      <c r="AC152" s="305"/>
      <c r="AD152" s="305"/>
      <c r="AE152" s="305"/>
      <c r="AF152" s="305"/>
      <c r="AG152" s="305"/>
      <c r="AH152" s="305"/>
      <c r="AI152" s="305"/>
      <c r="AJ152" s="305"/>
      <c r="AK152" s="305"/>
      <c r="AL152" s="305"/>
      <c r="AM152" s="305"/>
      <c r="AN152" s="305"/>
      <c r="AO152" s="305"/>
      <c r="AP152" s="305"/>
      <c r="AQ152" s="305"/>
      <c r="AR152" s="305"/>
      <c r="AS152" s="305"/>
      <c r="AT152" s="305"/>
      <c r="AU152" s="305"/>
      <c r="AV152" s="305"/>
      <c r="AW152" s="305"/>
      <c r="AX152" s="305"/>
      <c r="AY152" s="305"/>
      <c r="AZ152" s="305"/>
      <c r="BA152" s="305"/>
      <c r="BB152" s="305"/>
      <c r="BC152" s="305"/>
      <c r="BD152" s="305"/>
      <c r="BE152" s="305"/>
      <c r="BF152" s="305"/>
      <c r="BG152" s="305"/>
      <c r="BH152" s="305"/>
      <c r="BI152" s="305"/>
      <c r="BJ152" s="305"/>
      <c r="BK152" s="305"/>
      <c r="BL152" s="305"/>
      <c r="BM152" s="305"/>
      <c r="BN152" s="305"/>
      <c r="BO152" s="305"/>
      <c r="BP152" s="305"/>
      <c r="BQ152" s="305"/>
      <c r="BR152" s="305"/>
      <c r="BS152" s="305"/>
      <c r="BT152" s="305"/>
      <c r="BU152" s="305"/>
      <c r="BV152" s="305"/>
      <c r="BW152" s="305"/>
    </row>
    <row r="153" spans="9:75" x14ac:dyDescent="0.2">
      <c r="I153" s="305"/>
      <c r="J153" s="305"/>
      <c r="K153" s="305"/>
      <c r="L153" s="305"/>
      <c r="M153" s="305"/>
      <c r="N153" s="305"/>
      <c r="O153" s="305"/>
      <c r="P153" s="305"/>
      <c r="Q153" s="305"/>
      <c r="R153" s="305"/>
      <c r="S153" s="305"/>
      <c r="T153" s="305"/>
      <c r="U153" s="305"/>
      <c r="V153" s="305"/>
      <c r="W153" s="305"/>
      <c r="X153" s="305"/>
      <c r="Y153" s="305"/>
      <c r="Z153" s="305"/>
      <c r="AA153" s="305"/>
      <c r="AB153" s="305"/>
      <c r="AC153" s="305"/>
      <c r="AD153" s="305"/>
      <c r="AE153" s="305"/>
      <c r="AF153" s="305"/>
      <c r="AG153" s="305"/>
      <c r="AH153" s="305"/>
      <c r="AI153" s="305"/>
      <c r="AJ153" s="305"/>
      <c r="AK153" s="305"/>
      <c r="AL153" s="305"/>
      <c r="AM153" s="305"/>
      <c r="AN153" s="305"/>
      <c r="AO153" s="305"/>
      <c r="AP153" s="305"/>
      <c r="AQ153" s="305"/>
      <c r="AR153" s="305"/>
      <c r="AS153" s="305"/>
      <c r="AT153" s="305"/>
      <c r="AU153" s="305"/>
      <c r="AV153" s="305"/>
      <c r="AW153" s="305"/>
      <c r="AX153" s="305"/>
      <c r="AY153" s="305"/>
      <c r="AZ153" s="305"/>
      <c r="BA153" s="305"/>
      <c r="BB153" s="305"/>
      <c r="BC153" s="305"/>
      <c r="BD153" s="305"/>
      <c r="BE153" s="305"/>
      <c r="BF153" s="305"/>
      <c r="BG153" s="305"/>
      <c r="BH153" s="305"/>
      <c r="BI153" s="305"/>
      <c r="BJ153" s="305"/>
      <c r="BK153" s="305"/>
      <c r="BL153" s="305"/>
      <c r="BM153" s="305"/>
      <c r="BN153" s="305"/>
      <c r="BO153" s="305"/>
      <c r="BP153" s="305"/>
      <c r="BQ153" s="305"/>
      <c r="BR153" s="305"/>
      <c r="BS153" s="305"/>
      <c r="BT153" s="305"/>
      <c r="BU153" s="305"/>
      <c r="BV153" s="305"/>
      <c r="BW153" s="305"/>
    </row>
    <row r="154" spans="9:75" x14ac:dyDescent="0.2">
      <c r="I154" s="305"/>
      <c r="J154" s="305"/>
      <c r="K154" s="305"/>
      <c r="L154" s="305"/>
      <c r="M154" s="305"/>
      <c r="N154" s="305"/>
      <c r="O154" s="305"/>
      <c r="P154" s="305"/>
      <c r="Q154" s="305"/>
      <c r="R154" s="305"/>
      <c r="S154" s="305"/>
      <c r="T154" s="305"/>
      <c r="U154" s="305"/>
      <c r="V154" s="305"/>
      <c r="W154" s="305"/>
      <c r="X154" s="305"/>
      <c r="Y154" s="305"/>
      <c r="Z154" s="305"/>
      <c r="AA154" s="305"/>
      <c r="AB154" s="305"/>
      <c r="AC154" s="305"/>
      <c r="AD154" s="305"/>
      <c r="AE154" s="305"/>
      <c r="AF154" s="305"/>
      <c r="AG154" s="305"/>
      <c r="AH154" s="305"/>
      <c r="AI154" s="305"/>
      <c r="AJ154" s="305"/>
      <c r="AK154" s="305"/>
      <c r="AL154" s="305"/>
      <c r="AM154" s="305"/>
      <c r="AN154" s="305"/>
      <c r="AO154" s="305"/>
      <c r="AP154" s="305"/>
      <c r="AQ154" s="305"/>
      <c r="AR154" s="305"/>
      <c r="AS154" s="305"/>
      <c r="AT154" s="305"/>
      <c r="AU154" s="305"/>
      <c r="AV154" s="305"/>
      <c r="AW154" s="305"/>
      <c r="AX154" s="305"/>
      <c r="AY154" s="305"/>
      <c r="AZ154" s="305"/>
      <c r="BA154" s="305"/>
      <c r="BB154" s="305"/>
      <c r="BC154" s="305"/>
      <c r="BD154" s="305"/>
      <c r="BE154" s="305"/>
      <c r="BF154" s="305"/>
      <c r="BG154" s="305"/>
      <c r="BH154" s="305"/>
      <c r="BI154" s="305"/>
      <c r="BJ154" s="305"/>
      <c r="BK154" s="305"/>
      <c r="BL154" s="305"/>
      <c r="BM154" s="305"/>
      <c r="BN154" s="305"/>
      <c r="BO154" s="305"/>
      <c r="BP154" s="305"/>
      <c r="BQ154" s="305"/>
      <c r="BR154" s="305"/>
      <c r="BS154" s="305"/>
      <c r="BT154" s="305"/>
      <c r="BU154" s="305"/>
      <c r="BV154" s="305"/>
      <c r="BW154" s="305"/>
    </row>
    <row r="155" spans="9:75" x14ac:dyDescent="0.2">
      <c r="I155" s="305"/>
      <c r="J155" s="305"/>
      <c r="K155" s="305"/>
      <c r="L155" s="305"/>
      <c r="M155" s="305"/>
      <c r="N155" s="305"/>
      <c r="O155" s="305"/>
      <c r="P155" s="305"/>
      <c r="Q155" s="305"/>
      <c r="R155" s="305"/>
      <c r="S155" s="305"/>
      <c r="T155" s="305"/>
      <c r="U155" s="305"/>
      <c r="V155" s="305"/>
      <c r="W155" s="305"/>
      <c r="X155" s="305"/>
      <c r="Y155" s="305"/>
      <c r="Z155" s="305"/>
      <c r="AA155" s="305"/>
      <c r="AB155" s="305"/>
      <c r="AC155" s="305"/>
      <c r="AD155" s="305"/>
      <c r="AE155" s="305"/>
      <c r="AF155" s="305"/>
      <c r="AG155" s="305"/>
      <c r="AH155" s="305"/>
      <c r="AI155" s="305"/>
      <c r="AJ155" s="305"/>
      <c r="AK155" s="305"/>
      <c r="AL155" s="305"/>
      <c r="AM155" s="305"/>
      <c r="AN155" s="305"/>
      <c r="AO155" s="305"/>
      <c r="AP155" s="305"/>
      <c r="AQ155" s="305"/>
      <c r="AR155" s="305"/>
      <c r="AS155" s="305"/>
      <c r="AT155" s="305"/>
      <c r="AU155" s="305"/>
      <c r="AV155" s="305"/>
      <c r="AW155" s="305"/>
      <c r="AX155" s="305"/>
      <c r="AY155" s="305"/>
      <c r="AZ155" s="305"/>
      <c r="BA155" s="305"/>
      <c r="BB155" s="305"/>
      <c r="BC155" s="305"/>
      <c r="BD155" s="305"/>
      <c r="BE155" s="305"/>
      <c r="BF155" s="305"/>
      <c r="BG155" s="305"/>
      <c r="BH155" s="305"/>
      <c r="BI155" s="305"/>
      <c r="BJ155" s="305"/>
      <c r="BK155" s="305"/>
      <c r="BL155" s="305"/>
      <c r="BM155" s="305"/>
      <c r="BN155" s="305"/>
      <c r="BO155" s="305"/>
      <c r="BP155" s="305"/>
      <c r="BQ155" s="305"/>
      <c r="BR155" s="305"/>
      <c r="BS155" s="305"/>
      <c r="BT155" s="305"/>
      <c r="BU155" s="305"/>
      <c r="BV155" s="305"/>
      <c r="BW155" s="305"/>
    </row>
    <row r="156" spans="9:75" x14ac:dyDescent="0.2">
      <c r="I156" s="305"/>
      <c r="J156" s="305"/>
      <c r="K156" s="305"/>
      <c r="L156" s="305"/>
      <c r="M156" s="305"/>
      <c r="N156" s="305"/>
      <c r="O156" s="305"/>
      <c r="P156" s="305"/>
      <c r="Q156" s="305"/>
      <c r="R156" s="305"/>
      <c r="S156" s="305"/>
      <c r="T156" s="305"/>
      <c r="U156" s="305"/>
      <c r="V156" s="305"/>
      <c r="W156" s="305"/>
      <c r="X156" s="305"/>
      <c r="Y156" s="305"/>
      <c r="Z156" s="305"/>
      <c r="AA156" s="305"/>
      <c r="AB156" s="305"/>
      <c r="AC156" s="305"/>
      <c r="AD156" s="305"/>
      <c r="AE156" s="305"/>
      <c r="AF156" s="305"/>
      <c r="AG156" s="305"/>
      <c r="AH156" s="305"/>
      <c r="AI156" s="305"/>
      <c r="AJ156" s="305"/>
      <c r="AK156" s="305"/>
      <c r="AL156" s="305"/>
      <c r="AM156" s="305"/>
      <c r="AN156" s="305"/>
      <c r="AO156" s="305"/>
      <c r="AP156" s="305"/>
      <c r="AQ156" s="305"/>
      <c r="AR156" s="305"/>
      <c r="AS156" s="305"/>
      <c r="AT156" s="305"/>
      <c r="AU156" s="305"/>
      <c r="AV156" s="305"/>
      <c r="AW156" s="305"/>
      <c r="AX156" s="305"/>
      <c r="AY156" s="305"/>
      <c r="AZ156" s="305"/>
      <c r="BA156" s="305"/>
      <c r="BB156" s="305"/>
      <c r="BC156" s="305"/>
      <c r="BD156" s="305"/>
      <c r="BE156" s="305"/>
      <c r="BF156" s="305"/>
      <c r="BG156" s="305"/>
      <c r="BH156" s="305"/>
      <c r="BI156" s="305"/>
      <c r="BJ156" s="305"/>
      <c r="BK156" s="305"/>
      <c r="BL156" s="305"/>
      <c r="BM156" s="305"/>
      <c r="BN156" s="305"/>
      <c r="BO156" s="305"/>
      <c r="BP156" s="305"/>
      <c r="BQ156" s="305"/>
      <c r="BR156" s="305"/>
      <c r="BS156" s="305"/>
      <c r="BT156" s="305"/>
      <c r="BU156" s="305"/>
      <c r="BV156" s="305"/>
      <c r="BW156" s="305"/>
    </row>
    <row r="157" spans="9:75" x14ac:dyDescent="0.2">
      <c r="I157" s="305"/>
      <c r="J157" s="305"/>
      <c r="K157" s="305"/>
      <c r="L157" s="305"/>
      <c r="M157" s="305"/>
      <c r="N157" s="305"/>
      <c r="O157" s="305"/>
      <c r="P157" s="305"/>
      <c r="Q157" s="305"/>
      <c r="R157" s="305"/>
      <c r="S157" s="305"/>
      <c r="T157" s="305"/>
      <c r="U157" s="305"/>
      <c r="V157" s="305"/>
      <c r="W157" s="305"/>
      <c r="X157" s="305"/>
      <c r="Y157" s="305"/>
      <c r="Z157" s="305"/>
      <c r="AA157" s="305"/>
      <c r="AB157" s="305"/>
      <c r="AC157" s="305"/>
      <c r="AD157" s="305"/>
      <c r="AE157" s="305"/>
      <c r="AF157" s="305"/>
      <c r="AG157" s="305"/>
      <c r="AH157" s="305"/>
      <c r="AI157" s="305"/>
      <c r="AJ157" s="305"/>
      <c r="AK157" s="305"/>
      <c r="AL157" s="305"/>
      <c r="AM157" s="305"/>
      <c r="AN157" s="305"/>
      <c r="AO157" s="305"/>
      <c r="AP157" s="305"/>
      <c r="AQ157" s="305"/>
      <c r="AR157" s="305"/>
      <c r="AS157" s="305"/>
      <c r="AT157" s="305"/>
      <c r="AU157" s="305"/>
      <c r="AV157" s="305"/>
      <c r="AW157" s="305"/>
      <c r="AX157" s="305"/>
      <c r="AY157" s="305"/>
      <c r="AZ157" s="305"/>
      <c r="BA157" s="305"/>
      <c r="BB157" s="305"/>
      <c r="BC157" s="305"/>
      <c r="BD157" s="305"/>
      <c r="BE157" s="305"/>
      <c r="BF157" s="305"/>
      <c r="BG157" s="305"/>
      <c r="BH157" s="305"/>
      <c r="BI157" s="305"/>
      <c r="BJ157" s="305"/>
      <c r="BK157" s="305"/>
      <c r="BL157" s="305"/>
      <c r="BM157" s="305"/>
      <c r="BN157" s="305"/>
      <c r="BO157" s="305"/>
      <c r="BP157" s="305"/>
      <c r="BQ157" s="305"/>
      <c r="BR157" s="305"/>
      <c r="BS157" s="305"/>
      <c r="BT157" s="305"/>
      <c r="BU157" s="305"/>
      <c r="BV157" s="305"/>
      <c r="BW157" s="305"/>
    </row>
    <row r="158" spans="9:75" x14ac:dyDescent="0.2">
      <c r="I158" s="305"/>
      <c r="J158" s="305"/>
      <c r="K158" s="305"/>
      <c r="L158" s="305"/>
      <c r="M158" s="305"/>
      <c r="N158" s="305"/>
      <c r="O158" s="305"/>
      <c r="P158" s="305"/>
      <c r="Q158" s="305"/>
      <c r="R158" s="305"/>
      <c r="S158" s="305"/>
      <c r="T158" s="305"/>
      <c r="U158" s="305"/>
      <c r="V158" s="305"/>
      <c r="W158" s="305"/>
      <c r="X158" s="305"/>
      <c r="Y158" s="305"/>
      <c r="Z158" s="305"/>
      <c r="AA158" s="305"/>
      <c r="AB158" s="305"/>
      <c r="AC158" s="305"/>
      <c r="AD158" s="305"/>
      <c r="AE158" s="305"/>
      <c r="AF158" s="305"/>
      <c r="AG158" s="305"/>
      <c r="AH158" s="305"/>
      <c r="AI158" s="305"/>
      <c r="AJ158" s="305"/>
      <c r="AK158" s="305"/>
      <c r="AL158" s="305"/>
      <c r="AM158" s="305"/>
      <c r="AN158" s="305"/>
      <c r="AO158" s="305"/>
      <c r="AP158" s="305"/>
      <c r="AQ158" s="305"/>
      <c r="AR158" s="305"/>
      <c r="AS158" s="305"/>
      <c r="AT158" s="305"/>
      <c r="AU158" s="305"/>
      <c r="AV158" s="305"/>
      <c r="AW158" s="305"/>
      <c r="AX158" s="305"/>
      <c r="AY158" s="305"/>
      <c r="AZ158" s="305"/>
      <c r="BA158" s="305"/>
      <c r="BB158" s="305"/>
      <c r="BC158" s="305"/>
      <c r="BD158" s="305"/>
      <c r="BE158" s="305"/>
      <c r="BF158" s="305"/>
      <c r="BG158" s="305"/>
      <c r="BH158" s="305"/>
      <c r="BI158" s="305"/>
      <c r="BJ158" s="305"/>
      <c r="BK158" s="305"/>
      <c r="BL158" s="305"/>
      <c r="BM158" s="305"/>
      <c r="BN158" s="305"/>
      <c r="BO158" s="305"/>
      <c r="BP158" s="305"/>
      <c r="BQ158" s="305"/>
      <c r="BR158" s="305"/>
      <c r="BS158" s="305"/>
      <c r="BT158" s="305"/>
      <c r="BU158" s="305"/>
      <c r="BV158" s="305"/>
      <c r="BW158" s="305"/>
    </row>
    <row r="159" spans="9:75" x14ac:dyDescent="0.2">
      <c r="I159" s="305"/>
      <c r="J159" s="305"/>
      <c r="K159" s="305"/>
      <c r="L159" s="305"/>
      <c r="M159" s="305"/>
      <c r="N159" s="305"/>
      <c r="O159" s="305"/>
      <c r="P159" s="305"/>
      <c r="Q159" s="305"/>
      <c r="R159" s="305"/>
      <c r="S159" s="305"/>
      <c r="T159" s="305"/>
      <c r="U159" s="305"/>
      <c r="V159" s="305"/>
      <c r="W159" s="305"/>
      <c r="X159" s="305"/>
      <c r="Y159" s="305"/>
      <c r="Z159" s="305"/>
      <c r="AA159" s="305"/>
      <c r="AB159" s="305"/>
      <c r="AC159" s="305"/>
      <c r="AD159" s="305"/>
      <c r="AE159" s="305"/>
      <c r="AF159" s="305"/>
      <c r="AG159" s="305"/>
      <c r="AH159" s="305"/>
      <c r="AI159" s="305"/>
      <c r="AJ159" s="305"/>
      <c r="AK159" s="305"/>
      <c r="AL159" s="305"/>
      <c r="AM159" s="305"/>
      <c r="AN159" s="305"/>
      <c r="AO159" s="305"/>
      <c r="AP159" s="305"/>
      <c r="AQ159" s="305"/>
      <c r="AR159" s="305"/>
      <c r="AS159" s="305"/>
      <c r="AT159" s="305"/>
      <c r="AU159" s="305"/>
      <c r="AV159" s="305"/>
      <c r="AW159" s="305"/>
      <c r="AX159" s="305"/>
      <c r="AY159" s="305"/>
      <c r="AZ159" s="305"/>
      <c r="BA159" s="305"/>
      <c r="BB159" s="305"/>
      <c r="BC159" s="305"/>
      <c r="BD159" s="305"/>
      <c r="BE159" s="305"/>
      <c r="BF159" s="305"/>
      <c r="BG159" s="305"/>
      <c r="BH159" s="305"/>
      <c r="BI159" s="305"/>
      <c r="BJ159" s="305"/>
      <c r="BK159" s="305"/>
      <c r="BL159" s="305"/>
      <c r="BM159" s="305"/>
      <c r="BN159" s="305"/>
      <c r="BO159" s="305"/>
      <c r="BP159" s="305"/>
      <c r="BQ159" s="305"/>
      <c r="BR159" s="305"/>
      <c r="BS159" s="305"/>
      <c r="BT159" s="305"/>
      <c r="BU159" s="305"/>
      <c r="BV159" s="305"/>
      <c r="BW159" s="305"/>
    </row>
    <row r="160" spans="9:75" x14ac:dyDescent="0.2">
      <c r="I160" s="305"/>
      <c r="J160" s="305"/>
      <c r="K160" s="305"/>
      <c r="L160" s="305"/>
      <c r="M160" s="305"/>
      <c r="N160" s="305"/>
      <c r="O160" s="305"/>
      <c r="P160" s="305"/>
      <c r="Q160" s="305"/>
      <c r="R160" s="305"/>
      <c r="S160" s="305"/>
      <c r="T160" s="305"/>
      <c r="U160" s="305"/>
      <c r="V160" s="305"/>
      <c r="W160" s="305"/>
      <c r="X160" s="305"/>
      <c r="Y160" s="305"/>
      <c r="Z160" s="305"/>
      <c r="AA160" s="305"/>
      <c r="AB160" s="305"/>
      <c r="AC160" s="305"/>
      <c r="AD160" s="305"/>
      <c r="AE160" s="305"/>
      <c r="AF160" s="305"/>
      <c r="AG160" s="305"/>
      <c r="AH160" s="305"/>
      <c r="AI160" s="305"/>
      <c r="AJ160" s="305"/>
      <c r="AK160" s="305"/>
      <c r="AL160" s="305"/>
      <c r="AM160" s="305"/>
      <c r="AN160" s="305"/>
      <c r="AO160" s="305"/>
      <c r="AP160" s="305"/>
      <c r="AQ160" s="305"/>
      <c r="AR160" s="305"/>
      <c r="AS160" s="305"/>
      <c r="AT160" s="305"/>
      <c r="AU160" s="305"/>
      <c r="AV160" s="305"/>
      <c r="AW160" s="305"/>
      <c r="AX160" s="305"/>
      <c r="AY160" s="305"/>
      <c r="AZ160" s="305"/>
      <c r="BA160" s="305"/>
      <c r="BB160" s="305"/>
      <c r="BC160" s="305"/>
      <c r="BD160" s="305"/>
      <c r="BE160" s="305"/>
      <c r="BF160" s="305"/>
      <c r="BG160" s="305"/>
      <c r="BH160" s="305"/>
      <c r="BI160" s="305"/>
      <c r="BJ160" s="305"/>
      <c r="BK160" s="305"/>
      <c r="BL160" s="305"/>
      <c r="BM160" s="305"/>
      <c r="BN160" s="305"/>
      <c r="BO160" s="305"/>
      <c r="BP160" s="305"/>
      <c r="BQ160" s="305"/>
      <c r="BR160" s="305"/>
      <c r="BS160" s="305"/>
      <c r="BT160" s="305"/>
      <c r="BU160" s="305"/>
      <c r="BV160" s="305"/>
      <c r="BW160" s="305"/>
    </row>
    <row r="161" spans="9:75" x14ac:dyDescent="0.2">
      <c r="I161" s="305"/>
      <c r="J161" s="305"/>
      <c r="K161" s="305"/>
      <c r="L161" s="305"/>
      <c r="M161" s="305"/>
      <c r="N161" s="305"/>
      <c r="O161" s="305"/>
      <c r="P161" s="305"/>
      <c r="Q161" s="305"/>
      <c r="R161" s="305"/>
      <c r="S161" s="305"/>
      <c r="T161" s="305"/>
      <c r="U161" s="305"/>
      <c r="V161" s="305"/>
      <c r="W161" s="305"/>
      <c r="X161" s="305"/>
      <c r="Y161" s="305"/>
      <c r="Z161" s="305"/>
      <c r="AA161" s="305"/>
      <c r="AB161" s="305"/>
      <c r="AC161" s="305"/>
      <c r="AD161" s="305"/>
      <c r="AE161" s="305"/>
      <c r="AF161" s="305"/>
      <c r="AG161" s="305"/>
      <c r="AH161" s="305"/>
      <c r="AI161" s="305"/>
      <c r="AJ161" s="305"/>
      <c r="AK161" s="305"/>
      <c r="AL161" s="305"/>
      <c r="AM161" s="305"/>
      <c r="AN161" s="305"/>
      <c r="AO161" s="305"/>
      <c r="AP161" s="305"/>
      <c r="AQ161" s="305"/>
      <c r="AR161" s="305"/>
      <c r="AS161" s="305"/>
      <c r="AT161" s="305"/>
      <c r="AU161" s="305"/>
      <c r="AV161" s="305"/>
      <c r="AW161" s="305"/>
      <c r="AX161" s="305"/>
      <c r="AY161" s="305"/>
      <c r="AZ161" s="305"/>
      <c r="BA161" s="305"/>
      <c r="BB161" s="305"/>
      <c r="BC161" s="305"/>
      <c r="BD161" s="305"/>
      <c r="BE161" s="305"/>
      <c r="BF161" s="305"/>
      <c r="BG161" s="305"/>
      <c r="BH161" s="305"/>
      <c r="BI161" s="305"/>
      <c r="BJ161" s="305"/>
      <c r="BK161" s="305"/>
      <c r="BL161" s="305"/>
      <c r="BM161" s="305"/>
      <c r="BN161" s="305"/>
      <c r="BO161" s="305"/>
      <c r="BP161" s="305"/>
      <c r="BQ161" s="305"/>
      <c r="BR161" s="305"/>
      <c r="BS161" s="305"/>
      <c r="BT161" s="305"/>
      <c r="BU161" s="305"/>
      <c r="BV161" s="305"/>
      <c r="BW161" s="305"/>
    </row>
    <row r="162" spans="9:75" x14ac:dyDescent="0.2">
      <c r="I162" s="305"/>
      <c r="J162" s="305"/>
      <c r="K162" s="305"/>
      <c r="L162" s="305"/>
      <c r="M162" s="305"/>
      <c r="N162" s="305"/>
      <c r="O162" s="305"/>
      <c r="P162" s="305"/>
      <c r="Q162" s="305"/>
      <c r="R162" s="305"/>
      <c r="S162" s="305"/>
      <c r="T162" s="305"/>
      <c r="U162" s="305"/>
      <c r="V162" s="305"/>
      <c r="W162" s="305"/>
      <c r="X162" s="305"/>
      <c r="Y162" s="305"/>
      <c r="Z162" s="305"/>
      <c r="AA162" s="305"/>
      <c r="AB162" s="305"/>
      <c r="AC162" s="305"/>
      <c r="AD162" s="305"/>
      <c r="AE162" s="305"/>
      <c r="AF162" s="305"/>
      <c r="AG162" s="305"/>
      <c r="AH162" s="305"/>
      <c r="AI162" s="305"/>
      <c r="AJ162" s="305"/>
      <c r="AK162" s="305"/>
      <c r="AL162" s="305"/>
      <c r="AM162" s="305"/>
      <c r="AN162" s="305"/>
      <c r="AO162" s="305"/>
      <c r="AP162" s="305"/>
      <c r="AQ162" s="305"/>
      <c r="AR162" s="305"/>
      <c r="AS162" s="305"/>
      <c r="AT162" s="305"/>
      <c r="AU162" s="305"/>
      <c r="AV162" s="305"/>
      <c r="AW162" s="305"/>
      <c r="AX162" s="305"/>
      <c r="AY162" s="305"/>
      <c r="AZ162" s="305"/>
      <c r="BA162" s="305"/>
      <c r="BB162" s="305"/>
      <c r="BC162" s="305"/>
      <c r="BD162" s="305"/>
      <c r="BE162" s="305"/>
      <c r="BF162" s="305"/>
      <c r="BG162" s="305"/>
      <c r="BH162" s="305"/>
      <c r="BI162" s="305"/>
      <c r="BJ162" s="305"/>
      <c r="BK162" s="305"/>
      <c r="BL162" s="305"/>
      <c r="BM162" s="305"/>
      <c r="BN162" s="305"/>
      <c r="BO162" s="305"/>
      <c r="BP162" s="305"/>
      <c r="BQ162" s="305"/>
      <c r="BR162" s="305"/>
      <c r="BS162" s="305"/>
      <c r="BT162" s="305"/>
      <c r="BU162" s="305"/>
      <c r="BV162" s="305"/>
      <c r="BW162" s="305"/>
    </row>
    <row r="163" spans="9:75" x14ac:dyDescent="0.2">
      <c r="I163" s="305"/>
      <c r="J163" s="305"/>
      <c r="K163" s="305"/>
      <c r="L163" s="305"/>
      <c r="M163" s="305"/>
      <c r="N163" s="305"/>
      <c r="O163" s="305"/>
      <c r="P163" s="305"/>
      <c r="Q163" s="305"/>
      <c r="R163" s="305"/>
      <c r="S163" s="305"/>
      <c r="T163" s="305"/>
      <c r="U163" s="305"/>
      <c r="V163" s="305"/>
      <c r="W163" s="305"/>
      <c r="X163" s="305"/>
      <c r="Y163" s="305"/>
      <c r="Z163" s="305"/>
      <c r="AA163" s="305"/>
      <c r="AB163" s="305"/>
      <c r="AC163" s="305"/>
      <c r="AD163" s="305"/>
      <c r="AE163" s="305"/>
      <c r="AF163" s="305"/>
      <c r="AG163" s="305"/>
      <c r="AH163" s="305"/>
      <c r="AI163" s="305"/>
      <c r="AJ163" s="305"/>
      <c r="AK163" s="305"/>
      <c r="AL163" s="305"/>
      <c r="AM163" s="305"/>
      <c r="AN163" s="305"/>
      <c r="AO163" s="305"/>
      <c r="AP163" s="305"/>
      <c r="AQ163" s="305"/>
      <c r="AR163" s="305"/>
      <c r="AS163" s="305"/>
      <c r="AT163" s="305"/>
      <c r="AU163" s="305"/>
      <c r="AV163" s="305"/>
      <c r="AW163" s="305"/>
      <c r="AX163" s="305"/>
      <c r="AY163" s="305"/>
      <c r="AZ163" s="305"/>
      <c r="BA163" s="305"/>
      <c r="BB163" s="305"/>
      <c r="BC163" s="305"/>
      <c r="BD163" s="305"/>
      <c r="BE163" s="305"/>
      <c r="BF163" s="305"/>
      <c r="BG163" s="305"/>
      <c r="BH163" s="305"/>
      <c r="BI163" s="305"/>
      <c r="BJ163" s="305"/>
      <c r="BK163" s="305"/>
      <c r="BL163" s="305"/>
      <c r="BM163" s="305"/>
      <c r="BN163" s="305"/>
      <c r="BO163" s="305"/>
      <c r="BP163" s="305"/>
      <c r="BQ163" s="305"/>
      <c r="BR163" s="305"/>
      <c r="BS163" s="305"/>
      <c r="BT163" s="305"/>
      <c r="BU163" s="305"/>
      <c r="BV163" s="305"/>
      <c r="BW163" s="305"/>
    </row>
    <row r="164" spans="9:75" x14ac:dyDescent="0.2">
      <c r="I164" s="305"/>
      <c r="J164" s="305"/>
      <c r="K164" s="305"/>
      <c r="L164" s="305"/>
      <c r="M164" s="305"/>
      <c r="N164" s="305"/>
      <c r="O164" s="305"/>
      <c r="P164" s="305"/>
      <c r="Q164" s="305"/>
      <c r="R164" s="305"/>
      <c r="S164" s="305"/>
      <c r="T164" s="305"/>
      <c r="U164" s="305"/>
      <c r="V164" s="305"/>
      <c r="W164" s="305"/>
      <c r="X164" s="305"/>
      <c r="Y164" s="305"/>
      <c r="Z164" s="305"/>
      <c r="AA164" s="305"/>
      <c r="AB164" s="305"/>
      <c r="AC164" s="305"/>
      <c r="AD164" s="305"/>
      <c r="AE164" s="305"/>
      <c r="AF164" s="305"/>
      <c r="AG164" s="305"/>
      <c r="AH164" s="305"/>
      <c r="AI164" s="305"/>
      <c r="AJ164" s="305"/>
      <c r="AK164" s="305"/>
      <c r="AL164" s="305"/>
      <c r="AM164" s="305"/>
      <c r="AN164" s="305"/>
      <c r="AO164" s="305"/>
      <c r="AP164" s="305"/>
      <c r="AQ164" s="305"/>
      <c r="AR164" s="305"/>
      <c r="AS164" s="305"/>
      <c r="AT164" s="305"/>
      <c r="AU164" s="305"/>
      <c r="AV164" s="305"/>
      <c r="AW164" s="305"/>
      <c r="AX164" s="305"/>
      <c r="AY164" s="305"/>
      <c r="AZ164" s="305"/>
      <c r="BA164" s="305"/>
      <c r="BB164" s="305"/>
      <c r="BC164" s="305"/>
      <c r="BD164" s="305"/>
      <c r="BE164" s="305"/>
      <c r="BF164" s="305"/>
      <c r="BG164" s="305"/>
      <c r="BH164" s="305"/>
      <c r="BI164" s="305"/>
      <c r="BJ164" s="305"/>
      <c r="BK164" s="305"/>
      <c r="BL164" s="305"/>
      <c r="BM164" s="305"/>
      <c r="BN164" s="305"/>
      <c r="BO164" s="305"/>
      <c r="BP164" s="305"/>
      <c r="BQ164" s="305"/>
      <c r="BR164" s="305"/>
      <c r="BS164" s="305"/>
      <c r="BT164" s="305"/>
      <c r="BU164" s="305"/>
      <c r="BV164" s="305"/>
      <c r="BW164" s="305"/>
    </row>
    <row r="165" spans="9:75" x14ac:dyDescent="0.2">
      <c r="I165" s="305"/>
      <c r="J165" s="305"/>
      <c r="K165" s="305"/>
      <c r="L165" s="305"/>
      <c r="M165" s="305"/>
      <c r="N165" s="305"/>
      <c r="O165" s="305"/>
      <c r="P165" s="305"/>
      <c r="Q165" s="305"/>
      <c r="R165" s="305"/>
      <c r="S165" s="305"/>
      <c r="T165" s="305"/>
      <c r="U165" s="305"/>
      <c r="V165" s="305"/>
      <c r="W165" s="305"/>
      <c r="X165" s="305"/>
      <c r="Y165" s="305"/>
      <c r="Z165" s="305"/>
      <c r="AA165" s="305"/>
      <c r="AB165" s="305"/>
      <c r="AC165" s="305"/>
      <c r="AD165" s="305"/>
      <c r="AE165" s="305"/>
      <c r="AF165" s="305"/>
      <c r="AG165" s="305"/>
      <c r="AH165" s="305"/>
      <c r="AI165" s="305"/>
      <c r="AJ165" s="305"/>
      <c r="AK165" s="305"/>
      <c r="AL165" s="305"/>
      <c r="AM165" s="305"/>
      <c r="AN165" s="305"/>
      <c r="AO165" s="305"/>
      <c r="AP165" s="305"/>
      <c r="AQ165" s="305"/>
      <c r="AR165" s="305"/>
      <c r="AS165" s="305"/>
      <c r="AT165" s="305"/>
      <c r="AU165" s="305"/>
      <c r="AV165" s="305"/>
      <c r="AW165" s="305"/>
      <c r="AX165" s="305"/>
      <c r="AY165" s="305"/>
      <c r="AZ165" s="305"/>
      <c r="BA165" s="305"/>
      <c r="BB165" s="305"/>
      <c r="BC165" s="305"/>
      <c r="BD165" s="305"/>
      <c r="BE165" s="305"/>
      <c r="BF165" s="305"/>
      <c r="BG165" s="305"/>
      <c r="BH165" s="305"/>
      <c r="BI165" s="305"/>
      <c r="BJ165" s="305"/>
      <c r="BK165" s="305"/>
      <c r="BL165" s="305"/>
      <c r="BM165" s="305"/>
      <c r="BN165" s="305"/>
      <c r="BO165" s="305"/>
      <c r="BP165" s="305"/>
      <c r="BQ165" s="305"/>
      <c r="BR165" s="305"/>
      <c r="BS165" s="305"/>
      <c r="BT165" s="305"/>
      <c r="BU165" s="305"/>
      <c r="BV165" s="305"/>
      <c r="BW165" s="305"/>
    </row>
    <row r="166" spans="9:75" x14ac:dyDescent="0.2">
      <c r="I166" s="305"/>
      <c r="J166" s="305"/>
      <c r="K166" s="305"/>
      <c r="L166" s="305"/>
      <c r="M166" s="305"/>
      <c r="N166" s="305"/>
      <c r="O166" s="305"/>
      <c r="P166" s="305"/>
      <c r="Q166" s="305"/>
      <c r="R166" s="305"/>
      <c r="S166" s="305"/>
      <c r="T166" s="305"/>
      <c r="U166" s="305"/>
      <c r="V166" s="305"/>
      <c r="W166" s="305"/>
      <c r="X166" s="305"/>
      <c r="Y166" s="305"/>
      <c r="Z166" s="305"/>
      <c r="AA166" s="305"/>
      <c r="AB166" s="305"/>
      <c r="AC166" s="305"/>
      <c r="AD166" s="305"/>
      <c r="AE166" s="305"/>
      <c r="AF166" s="305"/>
      <c r="AG166" s="305"/>
      <c r="AH166" s="305"/>
      <c r="AI166" s="305"/>
      <c r="AJ166" s="305"/>
      <c r="AK166" s="305"/>
      <c r="AL166" s="305"/>
      <c r="AM166" s="305"/>
      <c r="AN166" s="305"/>
      <c r="AO166" s="305"/>
      <c r="AP166" s="305"/>
      <c r="AQ166" s="305"/>
      <c r="AR166" s="305"/>
      <c r="AS166" s="305"/>
      <c r="AT166" s="305"/>
      <c r="AU166" s="305"/>
      <c r="AV166" s="305"/>
      <c r="AW166" s="305"/>
      <c r="AX166" s="305"/>
      <c r="AY166" s="305"/>
      <c r="AZ166" s="305"/>
      <c r="BA166" s="305"/>
      <c r="BB166" s="305"/>
      <c r="BC166" s="305"/>
      <c r="BD166" s="305"/>
      <c r="BE166" s="305"/>
      <c r="BF166" s="305"/>
      <c r="BG166" s="305"/>
      <c r="BH166" s="305"/>
      <c r="BI166" s="305"/>
      <c r="BJ166" s="305"/>
      <c r="BK166" s="305"/>
      <c r="BL166" s="305"/>
      <c r="BM166" s="305"/>
      <c r="BN166" s="305"/>
      <c r="BO166" s="305"/>
      <c r="BP166" s="305"/>
      <c r="BQ166" s="305"/>
      <c r="BR166" s="305"/>
      <c r="BS166" s="305"/>
      <c r="BT166" s="305"/>
      <c r="BU166" s="305"/>
      <c r="BV166" s="305"/>
      <c r="BW166" s="305"/>
    </row>
    <row r="167" spans="9:75" x14ac:dyDescent="0.2">
      <c r="I167" s="305"/>
      <c r="J167" s="305"/>
      <c r="K167" s="305"/>
      <c r="L167" s="305"/>
      <c r="M167" s="305"/>
      <c r="N167" s="305"/>
      <c r="O167" s="305"/>
      <c r="P167" s="305"/>
      <c r="Q167" s="305"/>
      <c r="R167" s="305"/>
      <c r="S167" s="305"/>
      <c r="T167" s="305"/>
      <c r="U167" s="305"/>
      <c r="V167" s="305"/>
      <c r="W167" s="305"/>
      <c r="X167" s="305"/>
      <c r="Y167" s="305"/>
      <c r="Z167" s="305"/>
      <c r="AA167" s="305"/>
      <c r="AB167" s="305"/>
      <c r="AC167" s="305"/>
      <c r="AD167" s="305"/>
      <c r="AE167" s="305"/>
      <c r="AF167" s="305"/>
      <c r="AG167" s="305"/>
      <c r="AH167" s="305"/>
      <c r="AI167" s="305"/>
      <c r="AJ167" s="305"/>
      <c r="AK167" s="305"/>
      <c r="AL167" s="305"/>
      <c r="AM167" s="305"/>
      <c r="AN167" s="305"/>
      <c r="AO167" s="305"/>
      <c r="AP167" s="305"/>
      <c r="AQ167" s="305"/>
      <c r="AR167" s="305"/>
      <c r="AS167" s="305"/>
      <c r="AT167" s="305"/>
      <c r="AU167" s="305"/>
      <c r="AV167" s="305"/>
      <c r="AW167" s="305"/>
      <c r="AX167" s="305"/>
      <c r="AY167" s="305"/>
      <c r="AZ167" s="305"/>
      <c r="BA167" s="305"/>
      <c r="BB167" s="305"/>
      <c r="BC167" s="305"/>
      <c r="BD167" s="305"/>
      <c r="BE167" s="305"/>
      <c r="BF167" s="305"/>
      <c r="BG167" s="305"/>
      <c r="BH167" s="305"/>
      <c r="BI167" s="305"/>
      <c r="BJ167" s="305"/>
      <c r="BK167" s="305"/>
      <c r="BL167" s="305"/>
      <c r="BM167" s="305"/>
      <c r="BN167" s="305"/>
      <c r="BO167" s="305"/>
      <c r="BP167" s="305"/>
      <c r="BQ167" s="305"/>
      <c r="BR167" s="305"/>
      <c r="BS167" s="305"/>
      <c r="BT167" s="305"/>
      <c r="BU167" s="305"/>
      <c r="BV167" s="305"/>
      <c r="BW167" s="305"/>
    </row>
    <row r="168" spans="9:75" x14ac:dyDescent="0.2">
      <c r="I168" s="305"/>
      <c r="J168" s="305"/>
      <c r="K168" s="305"/>
      <c r="L168" s="305"/>
      <c r="M168" s="305"/>
      <c r="N168" s="305"/>
      <c r="O168" s="305"/>
      <c r="P168" s="305"/>
      <c r="Q168" s="305"/>
      <c r="R168" s="305"/>
      <c r="S168" s="305"/>
      <c r="T168" s="305"/>
      <c r="U168" s="305"/>
      <c r="V168" s="305"/>
      <c r="W168" s="305"/>
      <c r="X168" s="305"/>
      <c r="Y168" s="305"/>
      <c r="Z168" s="305"/>
      <c r="AA168" s="305"/>
      <c r="AB168" s="305"/>
      <c r="AC168" s="305"/>
      <c r="AD168" s="305"/>
      <c r="AE168" s="305"/>
      <c r="AF168" s="305"/>
      <c r="AG168" s="305"/>
      <c r="AH168" s="305"/>
      <c r="AI168" s="305"/>
      <c r="AJ168" s="305"/>
      <c r="AK168" s="305"/>
      <c r="AL168" s="305"/>
      <c r="AM168" s="305"/>
      <c r="AN168" s="305"/>
      <c r="AO168" s="305"/>
      <c r="AP168" s="305"/>
      <c r="AQ168" s="305"/>
      <c r="AR168" s="305"/>
      <c r="AS168" s="305"/>
      <c r="AT168" s="305"/>
      <c r="AU168" s="305"/>
      <c r="AV168" s="305"/>
      <c r="AW168" s="305"/>
      <c r="AX168" s="305"/>
      <c r="AY168" s="305"/>
      <c r="AZ168" s="305"/>
      <c r="BA168" s="305"/>
      <c r="BB168" s="305"/>
      <c r="BC168" s="305"/>
      <c r="BD168" s="305"/>
      <c r="BE168" s="305"/>
      <c r="BF168" s="305"/>
      <c r="BG168" s="305"/>
      <c r="BH168" s="305"/>
      <c r="BI168" s="305"/>
      <c r="BJ168" s="305"/>
      <c r="BK168" s="305"/>
      <c r="BL168" s="305"/>
      <c r="BM168" s="305"/>
      <c r="BN168" s="305"/>
      <c r="BO168" s="305"/>
      <c r="BP168" s="305"/>
      <c r="BQ168" s="305"/>
      <c r="BR168" s="305"/>
      <c r="BS168" s="305"/>
      <c r="BT168" s="305"/>
      <c r="BU168" s="305"/>
      <c r="BV168" s="305"/>
      <c r="BW168" s="305"/>
    </row>
    <row r="169" spans="9:75" x14ac:dyDescent="0.2">
      <c r="I169" s="305"/>
      <c r="J169" s="305"/>
      <c r="K169" s="305"/>
      <c r="L169" s="305"/>
      <c r="M169" s="305"/>
      <c r="N169" s="305"/>
      <c r="O169" s="305"/>
      <c r="P169" s="305"/>
      <c r="Q169" s="305"/>
      <c r="R169" s="305"/>
      <c r="S169" s="305"/>
      <c r="T169" s="305"/>
      <c r="U169" s="305"/>
      <c r="V169" s="305"/>
      <c r="W169" s="305"/>
      <c r="X169" s="305"/>
      <c r="Y169" s="305"/>
      <c r="Z169" s="305"/>
      <c r="AA169" s="305"/>
      <c r="AB169" s="305"/>
      <c r="AC169" s="305"/>
      <c r="AD169" s="305"/>
      <c r="AE169" s="305"/>
      <c r="AF169" s="305"/>
      <c r="AG169" s="305"/>
      <c r="AH169" s="305"/>
      <c r="AI169" s="305"/>
      <c r="AJ169" s="305"/>
      <c r="AK169" s="305"/>
      <c r="AL169" s="305"/>
      <c r="AM169" s="305"/>
      <c r="AN169" s="305"/>
      <c r="AO169" s="305"/>
      <c r="AP169" s="305"/>
      <c r="AQ169" s="305"/>
      <c r="AR169" s="305"/>
      <c r="AS169" s="305"/>
      <c r="AT169" s="305"/>
      <c r="AU169" s="305"/>
      <c r="AV169" s="305"/>
      <c r="AW169" s="305"/>
      <c r="AX169" s="305"/>
      <c r="AY169" s="305"/>
      <c r="AZ169" s="305"/>
      <c r="BA169" s="305"/>
      <c r="BB169" s="305"/>
      <c r="BC169" s="305"/>
      <c r="BD169" s="305"/>
      <c r="BE169" s="305"/>
      <c r="BF169" s="305"/>
      <c r="BG169" s="305"/>
      <c r="BH169" s="305"/>
      <c r="BI169" s="305"/>
      <c r="BJ169" s="305"/>
      <c r="BK169" s="305"/>
      <c r="BL169" s="305"/>
      <c r="BM169" s="305"/>
      <c r="BN169" s="305"/>
      <c r="BO169" s="305"/>
      <c r="BP169" s="305"/>
      <c r="BQ169" s="305"/>
      <c r="BR169" s="305"/>
      <c r="BS169" s="305"/>
      <c r="BT169" s="305"/>
      <c r="BU169" s="305"/>
      <c r="BV169" s="305"/>
      <c r="BW169" s="305"/>
    </row>
    <row r="170" spans="9:75" x14ac:dyDescent="0.2">
      <c r="I170" s="305"/>
      <c r="J170" s="305"/>
      <c r="K170" s="305"/>
      <c r="L170" s="305"/>
      <c r="M170" s="305"/>
      <c r="N170" s="305"/>
      <c r="O170" s="305"/>
      <c r="P170" s="305"/>
      <c r="Q170" s="305"/>
      <c r="R170" s="305"/>
      <c r="S170" s="305"/>
      <c r="T170" s="305"/>
      <c r="U170" s="305"/>
      <c r="V170" s="305"/>
      <c r="W170" s="305"/>
      <c r="X170" s="305"/>
      <c r="Y170" s="305"/>
      <c r="Z170" s="305"/>
      <c r="AA170" s="305"/>
      <c r="AB170" s="305"/>
      <c r="AC170" s="305"/>
      <c r="AD170" s="305"/>
      <c r="AE170" s="305"/>
      <c r="AF170" s="305"/>
      <c r="AG170" s="305"/>
      <c r="AH170" s="305"/>
      <c r="AI170" s="305"/>
      <c r="AJ170" s="305"/>
      <c r="AK170" s="305"/>
      <c r="AL170" s="305"/>
      <c r="AM170" s="305"/>
      <c r="AN170" s="305"/>
      <c r="AO170" s="305"/>
      <c r="AP170" s="305"/>
      <c r="AQ170" s="305"/>
      <c r="AR170" s="305"/>
      <c r="AS170" s="305"/>
      <c r="AT170" s="305"/>
      <c r="AU170" s="305"/>
      <c r="AV170" s="305"/>
      <c r="AW170" s="305"/>
      <c r="AX170" s="305"/>
      <c r="AY170" s="305"/>
      <c r="AZ170" s="305"/>
      <c r="BA170" s="305"/>
      <c r="BB170" s="305"/>
      <c r="BC170" s="305"/>
      <c r="BD170" s="305"/>
      <c r="BE170" s="305"/>
      <c r="BF170" s="305"/>
      <c r="BG170" s="305"/>
      <c r="BH170" s="305"/>
      <c r="BI170" s="305"/>
      <c r="BJ170" s="305"/>
      <c r="BK170" s="305"/>
      <c r="BL170" s="305"/>
      <c r="BM170" s="305"/>
      <c r="BN170" s="305"/>
      <c r="BO170" s="305"/>
      <c r="BP170" s="305"/>
      <c r="BQ170" s="305"/>
      <c r="BR170" s="305"/>
      <c r="BS170" s="305"/>
      <c r="BT170" s="305"/>
      <c r="BU170" s="305"/>
      <c r="BV170" s="305"/>
      <c r="BW170" s="305"/>
    </row>
    <row r="171" spans="9:75" x14ac:dyDescent="0.2">
      <c r="I171" s="305"/>
      <c r="J171" s="305"/>
      <c r="K171" s="305"/>
      <c r="L171" s="305"/>
      <c r="M171" s="305"/>
      <c r="N171" s="305"/>
      <c r="O171" s="305"/>
      <c r="P171" s="305"/>
      <c r="Q171" s="305"/>
      <c r="R171" s="305"/>
      <c r="S171" s="305"/>
      <c r="T171" s="305"/>
      <c r="U171" s="305"/>
      <c r="V171" s="305"/>
      <c r="W171" s="305"/>
      <c r="X171" s="305"/>
      <c r="Y171" s="305"/>
      <c r="Z171" s="305"/>
      <c r="AA171" s="305"/>
      <c r="AB171" s="305"/>
      <c r="AC171" s="305"/>
      <c r="AD171" s="305"/>
      <c r="AE171" s="305"/>
      <c r="AF171" s="305"/>
      <c r="AG171" s="305"/>
      <c r="AH171" s="305"/>
      <c r="AI171" s="305"/>
      <c r="AJ171" s="305"/>
      <c r="AK171" s="305"/>
      <c r="AL171" s="305"/>
      <c r="AM171" s="305"/>
      <c r="AN171" s="305"/>
      <c r="AO171" s="305"/>
      <c r="AP171" s="305"/>
      <c r="AQ171" s="305"/>
      <c r="AR171" s="305"/>
      <c r="AS171" s="305"/>
      <c r="AT171" s="305"/>
      <c r="AU171" s="305"/>
      <c r="AV171" s="305"/>
      <c r="AW171" s="305"/>
      <c r="AX171" s="305"/>
      <c r="AY171" s="305"/>
      <c r="AZ171" s="305"/>
      <c r="BA171" s="305"/>
      <c r="BB171" s="305"/>
      <c r="BC171" s="305"/>
      <c r="BD171" s="305"/>
      <c r="BE171" s="305"/>
      <c r="BF171" s="305"/>
      <c r="BG171" s="305"/>
      <c r="BH171" s="305"/>
      <c r="BI171" s="305"/>
      <c r="BJ171" s="305"/>
      <c r="BK171" s="305"/>
      <c r="BL171" s="305"/>
      <c r="BM171" s="305"/>
      <c r="BN171" s="305"/>
      <c r="BO171" s="305"/>
      <c r="BP171" s="305"/>
      <c r="BQ171" s="305"/>
      <c r="BR171" s="305"/>
      <c r="BS171" s="305"/>
      <c r="BT171" s="305"/>
      <c r="BU171" s="305"/>
      <c r="BV171" s="305"/>
      <c r="BW171" s="305"/>
    </row>
    <row r="172" spans="9:75" x14ac:dyDescent="0.2">
      <c r="I172" s="305"/>
      <c r="J172" s="305"/>
      <c r="K172" s="305"/>
      <c r="L172" s="305"/>
      <c r="M172" s="305"/>
      <c r="N172" s="305"/>
      <c r="O172" s="305"/>
      <c r="P172" s="305"/>
      <c r="Q172" s="305"/>
      <c r="R172" s="305"/>
      <c r="S172" s="305"/>
      <c r="T172" s="305"/>
      <c r="U172" s="305"/>
      <c r="V172" s="305"/>
      <c r="W172" s="305"/>
      <c r="X172" s="305"/>
      <c r="Y172" s="305"/>
      <c r="Z172" s="305"/>
      <c r="AA172" s="305"/>
      <c r="AB172" s="305"/>
      <c r="AC172" s="305"/>
      <c r="AD172" s="305"/>
      <c r="AE172" s="305"/>
      <c r="AF172" s="305"/>
      <c r="AG172" s="305"/>
      <c r="AH172" s="305"/>
      <c r="AI172" s="305"/>
      <c r="AJ172" s="305"/>
      <c r="AK172" s="305"/>
      <c r="AL172" s="305"/>
      <c r="AM172" s="305"/>
      <c r="AN172" s="305"/>
      <c r="AO172" s="305"/>
      <c r="AP172" s="305"/>
      <c r="AQ172" s="305"/>
      <c r="AR172" s="305"/>
      <c r="AS172" s="305"/>
      <c r="AT172" s="305"/>
      <c r="AU172" s="305"/>
      <c r="AV172" s="305"/>
      <c r="AW172" s="305"/>
      <c r="AX172" s="305"/>
      <c r="AY172" s="305"/>
      <c r="AZ172" s="305"/>
      <c r="BA172" s="305"/>
      <c r="BB172" s="305"/>
      <c r="BC172" s="305"/>
      <c r="BD172" s="305"/>
      <c r="BE172" s="305"/>
      <c r="BF172" s="305"/>
      <c r="BG172" s="305"/>
      <c r="BH172" s="305"/>
      <c r="BI172" s="305"/>
      <c r="BJ172" s="305"/>
      <c r="BK172" s="305"/>
      <c r="BL172" s="305"/>
      <c r="BM172" s="305"/>
      <c r="BN172" s="305"/>
      <c r="BO172" s="305"/>
      <c r="BP172" s="305"/>
      <c r="BQ172" s="305"/>
      <c r="BR172" s="305"/>
      <c r="BS172" s="305"/>
      <c r="BT172" s="305"/>
      <c r="BU172" s="305"/>
      <c r="BV172" s="305"/>
      <c r="BW172" s="305"/>
    </row>
    <row r="173" spans="9:75" x14ac:dyDescent="0.2">
      <c r="I173" s="305"/>
      <c r="J173" s="305"/>
      <c r="K173" s="305"/>
      <c r="L173" s="305"/>
      <c r="M173" s="305"/>
      <c r="N173" s="305"/>
      <c r="O173" s="305"/>
      <c r="P173" s="305"/>
      <c r="Q173" s="305"/>
      <c r="R173" s="305"/>
      <c r="S173" s="305"/>
      <c r="T173" s="305"/>
      <c r="U173" s="305"/>
      <c r="V173" s="305"/>
      <c r="W173" s="305"/>
      <c r="X173" s="305"/>
      <c r="Y173" s="305"/>
      <c r="Z173" s="305"/>
      <c r="AA173" s="305"/>
      <c r="AB173" s="305"/>
      <c r="AC173" s="305"/>
      <c r="AD173" s="305"/>
      <c r="AE173" s="305"/>
      <c r="AF173" s="305"/>
      <c r="AG173" s="305"/>
      <c r="AH173" s="305"/>
      <c r="AI173" s="305"/>
      <c r="AJ173" s="305"/>
      <c r="AK173" s="305"/>
      <c r="AL173" s="305"/>
      <c r="AM173" s="305"/>
      <c r="AN173" s="305"/>
      <c r="AO173" s="305"/>
      <c r="AP173" s="305"/>
      <c r="AQ173" s="305"/>
      <c r="AR173" s="305"/>
      <c r="AS173" s="305"/>
      <c r="AT173" s="305"/>
      <c r="AU173" s="305"/>
      <c r="AV173" s="305"/>
      <c r="AW173" s="305"/>
      <c r="AX173" s="305"/>
      <c r="AY173" s="305"/>
      <c r="AZ173" s="305"/>
      <c r="BA173" s="305"/>
      <c r="BB173" s="305"/>
      <c r="BC173" s="305"/>
      <c r="BD173" s="305"/>
      <c r="BE173" s="305"/>
      <c r="BF173" s="305"/>
      <c r="BG173" s="305"/>
      <c r="BH173" s="305"/>
      <c r="BI173" s="305"/>
      <c r="BJ173" s="305"/>
      <c r="BK173" s="305"/>
      <c r="BL173" s="305"/>
      <c r="BM173" s="305"/>
      <c r="BN173" s="305"/>
      <c r="BO173" s="305"/>
      <c r="BP173" s="305"/>
      <c r="BQ173" s="305"/>
      <c r="BR173" s="305"/>
      <c r="BS173" s="305"/>
      <c r="BT173" s="305"/>
      <c r="BU173" s="305"/>
      <c r="BV173" s="305"/>
      <c r="BW173" s="305"/>
    </row>
    <row r="174" spans="9:75" x14ac:dyDescent="0.2">
      <c r="I174" s="305"/>
      <c r="J174" s="305"/>
      <c r="K174" s="305"/>
      <c r="L174" s="305"/>
      <c r="M174" s="305"/>
      <c r="N174" s="305"/>
      <c r="O174" s="305"/>
      <c r="P174" s="305"/>
      <c r="Q174" s="305"/>
      <c r="R174" s="305"/>
      <c r="S174" s="305"/>
      <c r="T174" s="305"/>
      <c r="U174" s="305"/>
      <c r="V174" s="305"/>
      <c r="W174" s="305"/>
      <c r="X174" s="305"/>
      <c r="Y174" s="305"/>
      <c r="Z174" s="305"/>
      <c r="AA174" s="305"/>
      <c r="AB174" s="305"/>
      <c r="AC174" s="305"/>
      <c r="AD174" s="305"/>
      <c r="AE174" s="305"/>
      <c r="AF174" s="305"/>
      <c r="AG174" s="305"/>
      <c r="AH174" s="305"/>
      <c r="AI174" s="305"/>
      <c r="AJ174" s="305"/>
      <c r="AK174" s="305"/>
      <c r="AL174" s="305"/>
      <c r="AM174" s="305"/>
      <c r="AN174" s="305"/>
      <c r="AO174" s="305"/>
      <c r="AP174" s="305"/>
      <c r="AQ174" s="305"/>
      <c r="AR174" s="305"/>
      <c r="AS174" s="305"/>
      <c r="AT174" s="305"/>
      <c r="AU174" s="305"/>
      <c r="AV174" s="305"/>
      <c r="AW174" s="305"/>
      <c r="AX174" s="305"/>
      <c r="AY174" s="305"/>
      <c r="AZ174" s="305"/>
      <c r="BA174" s="305"/>
      <c r="BB174" s="305"/>
      <c r="BC174" s="305"/>
      <c r="BD174" s="305"/>
      <c r="BE174" s="305"/>
      <c r="BF174" s="305"/>
      <c r="BG174" s="305"/>
      <c r="BH174" s="305"/>
      <c r="BI174" s="305"/>
      <c r="BJ174" s="305"/>
      <c r="BK174" s="305"/>
      <c r="BL174" s="305"/>
      <c r="BM174" s="305"/>
      <c r="BN174" s="305"/>
      <c r="BO174" s="305"/>
      <c r="BP174" s="305"/>
      <c r="BQ174" s="305"/>
      <c r="BR174" s="305"/>
      <c r="BS174" s="305"/>
      <c r="BT174" s="305"/>
      <c r="BU174" s="305"/>
      <c r="BV174" s="305"/>
      <c r="BW174" s="305"/>
    </row>
    <row r="175" spans="9:75" x14ac:dyDescent="0.2">
      <c r="I175" s="305"/>
      <c r="J175" s="305"/>
      <c r="K175" s="305"/>
      <c r="L175" s="305"/>
      <c r="M175" s="305"/>
      <c r="N175" s="305"/>
      <c r="O175" s="305"/>
      <c r="P175" s="305"/>
      <c r="Q175" s="305"/>
      <c r="R175" s="305"/>
      <c r="S175" s="305"/>
      <c r="T175" s="305"/>
      <c r="U175" s="305"/>
      <c r="V175" s="305"/>
      <c r="W175" s="305"/>
      <c r="X175" s="305"/>
      <c r="Y175" s="305"/>
      <c r="Z175" s="305"/>
      <c r="AA175" s="305"/>
      <c r="AB175" s="305"/>
      <c r="AC175" s="305"/>
      <c r="AD175" s="305"/>
      <c r="AE175" s="305"/>
      <c r="AF175" s="305"/>
      <c r="AG175" s="305"/>
      <c r="AH175" s="305"/>
      <c r="AI175" s="305"/>
      <c r="AJ175" s="305"/>
      <c r="AK175" s="305"/>
      <c r="AL175" s="305"/>
      <c r="AM175" s="305"/>
      <c r="AN175" s="305"/>
      <c r="AO175" s="305"/>
      <c r="AP175" s="305"/>
      <c r="AQ175" s="305"/>
      <c r="AR175" s="305"/>
      <c r="AS175" s="305"/>
      <c r="AT175" s="305"/>
      <c r="AU175" s="305"/>
      <c r="AV175" s="305"/>
      <c r="AW175" s="305"/>
      <c r="AX175" s="305"/>
      <c r="AY175" s="305"/>
      <c r="AZ175" s="305"/>
      <c r="BA175" s="305"/>
      <c r="BB175" s="305"/>
      <c r="BC175" s="305"/>
      <c r="BD175" s="305"/>
      <c r="BE175" s="305"/>
      <c r="BF175" s="305"/>
      <c r="BG175" s="305"/>
      <c r="BH175" s="305"/>
      <c r="BI175" s="305"/>
      <c r="BJ175" s="305"/>
      <c r="BK175" s="305"/>
      <c r="BL175" s="305"/>
      <c r="BM175" s="305"/>
      <c r="BN175" s="305"/>
      <c r="BO175" s="305"/>
      <c r="BP175" s="305"/>
      <c r="BQ175" s="305"/>
      <c r="BR175" s="305"/>
      <c r="BS175" s="305"/>
      <c r="BT175" s="305"/>
      <c r="BU175" s="305"/>
      <c r="BV175" s="305"/>
      <c r="BW175" s="305"/>
    </row>
    <row r="176" spans="9:75" x14ac:dyDescent="0.2">
      <c r="I176" s="305"/>
      <c r="J176" s="305"/>
      <c r="K176" s="305"/>
      <c r="L176" s="305"/>
      <c r="M176" s="305"/>
      <c r="N176" s="305"/>
      <c r="O176" s="305"/>
      <c r="P176" s="305"/>
      <c r="Q176" s="305"/>
      <c r="R176" s="305"/>
      <c r="S176" s="305"/>
      <c r="T176" s="305"/>
      <c r="U176" s="305"/>
      <c r="V176" s="305"/>
      <c r="W176" s="305"/>
      <c r="X176" s="305"/>
      <c r="Y176" s="305"/>
      <c r="Z176" s="305"/>
      <c r="AA176" s="305"/>
      <c r="AB176" s="305"/>
      <c r="AC176" s="305"/>
      <c r="AD176" s="305"/>
      <c r="AE176" s="305"/>
      <c r="AF176" s="305"/>
      <c r="AG176" s="305"/>
      <c r="AH176" s="305"/>
      <c r="AI176" s="305"/>
      <c r="AJ176" s="305"/>
      <c r="AK176" s="305"/>
      <c r="AL176" s="305"/>
      <c r="AM176" s="305"/>
      <c r="AN176" s="305"/>
      <c r="AO176" s="305"/>
      <c r="AP176" s="305"/>
      <c r="AQ176" s="305"/>
      <c r="AR176" s="305"/>
      <c r="AS176" s="305"/>
      <c r="AT176" s="305"/>
      <c r="AU176" s="305"/>
      <c r="AV176" s="305"/>
      <c r="AW176" s="305"/>
      <c r="AX176" s="305"/>
      <c r="AY176" s="305"/>
      <c r="AZ176" s="305"/>
      <c r="BA176" s="305"/>
      <c r="BB176" s="305"/>
      <c r="BC176" s="305"/>
      <c r="BD176" s="305"/>
      <c r="BE176" s="305"/>
      <c r="BF176" s="305"/>
      <c r="BG176" s="305"/>
      <c r="BH176" s="305"/>
      <c r="BI176" s="305"/>
      <c r="BJ176" s="305"/>
      <c r="BK176" s="305"/>
      <c r="BL176" s="305"/>
      <c r="BM176" s="305"/>
      <c r="BN176" s="305"/>
      <c r="BO176" s="305"/>
      <c r="BP176" s="305"/>
      <c r="BQ176" s="305"/>
      <c r="BR176" s="305"/>
      <c r="BS176" s="305"/>
      <c r="BT176" s="305"/>
      <c r="BU176" s="305"/>
      <c r="BV176" s="305"/>
      <c r="BW176" s="305"/>
    </row>
    <row r="177" spans="9:75" x14ac:dyDescent="0.2">
      <c r="I177" s="305"/>
      <c r="J177" s="305"/>
      <c r="K177" s="305"/>
      <c r="L177" s="305"/>
      <c r="M177" s="305"/>
      <c r="N177" s="305"/>
      <c r="O177" s="305"/>
      <c r="P177" s="305"/>
      <c r="Q177" s="305"/>
      <c r="R177" s="305"/>
      <c r="S177" s="305"/>
      <c r="T177" s="305"/>
      <c r="U177" s="305"/>
      <c r="V177" s="305"/>
      <c r="W177" s="305"/>
      <c r="X177" s="305"/>
      <c r="Y177" s="305"/>
      <c r="Z177" s="305"/>
      <c r="AA177" s="305"/>
      <c r="AB177" s="305"/>
      <c r="AC177" s="305"/>
      <c r="AD177" s="305"/>
      <c r="AE177" s="305"/>
      <c r="AF177" s="305"/>
      <c r="AG177" s="305"/>
      <c r="AH177" s="305"/>
      <c r="AI177" s="305"/>
      <c r="AJ177" s="305"/>
      <c r="AK177" s="305"/>
      <c r="AL177" s="305"/>
      <c r="AM177" s="305"/>
      <c r="AN177" s="305"/>
      <c r="AO177" s="305"/>
      <c r="AP177" s="305"/>
      <c r="AQ177" s="305"/>
      <c r="AR177" s="305"/>
      <c r="AS177" s="305"/>
      <c r="AT177" s="305"/>
      <c r="AU177" s="305"/>
      <c r="AV177" s="305"/>
      <c r="AW177" s="305"/>
      <c r="AX177" s="305"/>
      <c r="AY177" s="305"/>
      <c r="AZ177" s="305"/>
      <c r="BA177" s="305"/>
      <c r="BB177" s="305"/>
      <c r="BC177" s="305"/>
      <c r="BD177" s="305"/>
      <c r="BE177" s="305"/>
      <c r="BF177" s="305"/>
      <c r="BG177" s="305"/>
      <c r="BH177" s="305"/>
      <c r="BI177" s="305"/>
      <c r="BJ177" s="305"/>
      <c r="BK177" s="305"/>
      <c r="BL177" s="305"/>
      <c r="BM177" s="305"/>
      <c r="BN177" s="305"/>
      <c r="BO177" s="305"/>
      <c r="BP177" s="305"/>
      <c r="BQ177" s="305"/>
      <c r="BR177" s="305"/>
      <c r="BS177" s="305"/>
      <c r="BT177" s="305"/>
      <c r="BU177" s="305"/>
      <c r="BV177" s="305"/>
      <c r="BW177" s="305"/>
    </row>
  </sheetData>
  <sheetProtection formatCells="0" selectLockedCells="1"/>
  <mergeCells count="908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S108:U110"/>
    <mergeCell ref="V108:X110"/>
    <mergeCell ref="Y108:AA110"/>
    <mergeCell ref="AB108:AD110"/>
    <mergeCell ref="AE108:AG110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 CI90:CL91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topLeftCell="A10"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280</v>
      </c>
      <c r="M1" s="8" t="s">
        <v>235</v>
      </c>
      <c r="O1" s="145">
        <f>[0]!INTMOD</f>
        <v>0</v>
      </c>
    </row>
    <row r="2" spans="1:17" ht="13.5" thickBot="1" x14ac:dyDescent="0.25">
      <c r="N2" s="8" t="s">
        <v>286</v>
      </c>
      <c r="O2" s="8" t="s">
        <v>287</v>
      </c>
    </row>
    <row r="3" spans="1:17" ht="13.5" thickBot="1" x14ac:dyDescent="0.25">
      <c r="A3" s="116" t="s">
        <v>311</v>
      </c>
      <c r="B3" s="117" t="s">
        <v>236</v>
      </c>
      <c r="C3" s="118" t="s">
        <v>237</v>
      </c>
      <c r="D3" s="118" t="s">
        <v>238</v>
      </c>
      <c r="E3" s="118" t="s">
        <v>239</v>
      </c>
      <c r="F3" s="118" t="s">
        <v>240</v>
      </c>
      <c r="G3" s="118" t="s">
        <v>241</v>
      </c>
      <c r="H3" s="119" t="s">
        <v>185</v>
      </c>
      <c r="I3" s="120" t="s">
        <v>242</v>
      </c>
      <c r="J3" s="121"/>
      <c r="K3" s="122"/>
      <c r="N3" s="145">
        <f>FeatSheet!D41</f>
        <v>6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243</v>
      </c>
      <c r="M4" s="149">
        <f>FeatSheet!D45</f>
        <v>6</v>
      </c>
      <c r="N4" s="147">
        <f>IF(N$3&gt;0,IF($M4&gt;0,N$3+$M4+$O$1,0),0)</f>
        <v>12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244</v>
      </c>
      <c r="M5" s="149">
        <f>FeatSheet!D46</f>
        <v>6</v>
      </c>
      <c r="N5" s="148">
        <f>IF(N$3&gt;0,IF($M5&gt;0,N$3+$M5+$O$1,0),0)</f>
        <v>12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245</v>
      </c>
      <c r="M6" s="149">
        <f>FeatSheet!D47</f>
        <v>6</v>
      </c>
      <c r="N6" s="148">
        <f>IF(N$3&gt;0,IF($M6&gt;0,N$3+$M6+$O$1,0),0)</f>
        <v>12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279</v>
      </c>
      <c r="M7" s="149">
        <f>FeatSheet!D48</f>
        <v>6</v>
      </c>
      <c r="N7" s="148">
        <f>IF(N$3&gt;0,IF($M7&gt;0,N$3+$M7+$O$1,0),0)</f>
        <v>12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246</v>
      </c>
      <c r="M8" s="149">
        <f>FeatSheet!D49</f>
        <v>6</v>
      </c>
      <c r="N8" s="148">
        <f>IF(N$3&gt;0,IF($M8&gt;0,N$3+$M8+$O$1,0),0)</f>
        <v>12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312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247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248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249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250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313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251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252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253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254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255</v>
      </c>
    </row>
    <row r="21" spans="1:13" x14ac:dyDescent="0.2">
      <c r="A21" s="116" t="s">
        <v>314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256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257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258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259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260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261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262</v>
      </c>
    </row>
    <row r="28" spans="1:13" x14ac:dyDescent="0.2">
      <c r="A28" s="116" t="s">
        <v>315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263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264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265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266</v>
      </c>
    </row>
    <row r="33" spans="1:17" x14ac:dyDescent="0.2">
      <c r="A33" s="116" t="s">
        <v>279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267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268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269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270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271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272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273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275</v>
      </c>
      <c r="Q42" t="s">
        <v>276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277</v>
      </c>
      <c r="Q43" t="s">
        <v>278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174</v>
      </c>
    </row>
    <row r="2" spans="2:11" x14ac:dyDescent="0.2">
      <c r="B2" s="155"/>
    </row>
    <row r="3" spans="2:11" x14ac:dyDescent="0.2">
      <c r="B3" s="155" t="s">
        <v>175</v>
      </c>
    </row>
    <row r="5" spans="2:11" x14ac:dyDescent="0.2">
      <c r="B5" s="154" t="s">
        <v>176</v>
      </c>
      <c r="D5" s="156">
        <v>1.8</v>
      </c>
      <c r="E5" s="154" t="s">
        <v>230</v>
      </c>
    </row>
    <row r="6" spans="2:11" ht="12.75" customHeight="1" x14ac:dyDescent="0.2">
      <c r="B6" s="154" t="s">
        <v>177</v>
      </c>
      <c r="D6" s="157">
        <v>12</v>
      </c>
      <c r="E6" s="154" t="s">
        <v>178</v>
      </c>
      <c r="K6" s="158"/>
    </row>
    <row r="7" spans="2:11" ht="12.75" customHeight="1" x14ac:dyDescent="0.2">
      <c r="B7" s="154" t="s">
        <v>179</v>
      </c>
      <c r="D7" s="200" t="s">
        <v>300</v>
      </c>
      <c r="E7" s="154" t="s">
        <v>180</v>
      </c>
    </row>
    <row r="8" spans="2:11" ht="13.5" customHeight="1" x14ac:dyDescent="0.2">
      <c r="B8" s="154" t="s">
        <v>181</v>
      </c>
      <c r="D8" s="159">
        <f>'Character Sheet'!CD36</f>
        <v>1</v>
      </c>
      <c r="E8" s="154" t="s">
        <v>182</v>
      </c>
    </row>
    <row r="10" spans="2:11" x14ac:dyDescent="0.2">
      <c r="D10" s="308" t="s">
        <v>183</v>
      </c>
      <c r="E10" s="308"/>
      <c r="F10" s="308"/>
      <c r="G10" s="308"/>
      <c r="H10" s="308"/>
    </row>
    <row r="11" spans="2:11" x14ac:dyDescent="0.2">
      <c r="B11" s="160" t="s">
        <v>184</v>
      </c>
      <c r="C11" s="161" t="s">
        <v>185</v>
      </c>
      <c r="D11" s="162" t="s">
        <v>186</v>
      </c>
      <c r="E11" s="163" t="s">
        <v>187</v>
      </c>
      <c r="F11" s="164" t="s">
        <v>186</v>
      </c>
      <c r="G11" s="164" t="s">
        <v>187</v>
      </c>
      <c r="H11" s="160" t="s">
        <v>188</v>
      </c>
    </row>
    <row r="12" spans="2:11" x14ac:dyDescent="0.2">
      <c r="B12" s="165" t="s">
        <v>189</v>
      </c>
      <c r="C12" s="166" t="s">
        <v>190</v>
      </c>
      <c r="D12" s="162" t="s">
        <v>191</v>
      </c>
      <c r="E12" s="167" t="s">
        <v>192</v>
      </c>
      <c r="F12" s="164" t="s">
        <v>193</v>
      </c>
      <c r="G12" s="164" t="s">
        <v>194</v>
      </c>
      <c r="H12" s="168" t="s">
        <v>195</v>
      </c>
    </row>
    <row r="13" spans="2:11" x14ac:dyDescent="0.2">
      <c r="B13" s="169">
        <v>1</v>
      </c>
      <c r="C13" s="170">
        <f t="shared" ref="C13:C32" si="0">B13+$D$8</f>
        <v>2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3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4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5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6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7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8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9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 x14ac:dyDescent="0.2">
      <c r="B21" s="173">
        <v>9</v>
      </c>
      <c r="C21" s="174">
        <f t="shared" si="0"/>
        <v>10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 x14ac:dyDescent="0.2">
      <c r="B22" s="173">
        <v>10</v>
      </c>
      <c r="C22" s="174">
        <f t="shared" si="0"/>
        <v>11</v>
      </c>
      <c r="D22" s="175">
        <f t="shared" si="5"/>
        <v>2.88</v>
      </c>
      <c r="E22" s="175">
        <f t="shared" si="1"/>
        <v>1.6800000000000002</v>
      </c>
      <c r="F22" s="175">
        <f t="shared" si="2"/>
        <v>1.08</v>
      </c>
      <c r="G22" s="175">
        <f t="shared" si="3"/>
        <v>1.02</v>
      </c>
      <c r="H22" s="176">
        <f t="shared" si="4"/>
        <v>0.54</v>
      </c>
    </row>
    <row r="23" spans="2:8" x14ac:dyDescent="0.2">
      <c r="B23" s="173">
        <v>11</v>
      </c>
      <c r="C23" s="174">
        <f t="shared" si="0"/>
        <v>12</v>
      </c>
      <c r="D23" s="175">
        <f t="shared" si="5"/>
        <v>3.3599999999999994</v>
      </c>
      <c r="E23" s="175">
        <f t="shared" si="1"/>
        <v>1.92</v>
      </c>
      <c r="F23" s="175">
        <f t="shared" si="2"/>
        <v>1.2000000000000002</v>
      </c>
      <c r="G23" s="175">
        <f t="shared" si="3"/>
        <v>1.08</v>
      </c>
      <c r="H23" s="176">
        <f t="shared" si="4"/>
        <v>0.60000000000000009</v>
      </c>
    </row>
    <row r="24" spans="2:8" x14ac:dyDescent="0.2">
      <c r="B24" s="173">
        <v>12</v>
      </c>
      <c r="C24" s="174">
        <f t="shared" si="0"/>
        <v>13</v>
      </c>
      <c r="D24" s="175">
        <f t="shared" si="5"/>
        <v>3.84</v>
      </c>
      <c r="E24" s="175">
        <f t="shared" si="1"/>
        <v>2.16</v>
      </c>
      <c r="F24" s="175">
        <f t="shared" si="2"/>
        <v>1.3200000000000003</v>
      </c>
      <c r="G24" s="175">
        <f t="shared" si="3"/>
        <v>1.1400000000000001</v>
      </c>
      <c r="H24" s="176">
        <f t="shared" si="4"/>
        <v>0.66000000000000014</v>
      </c>
    </row>
    <row r="25" spans="2:8" x14ac:dyDescent="0.2">
      <c r="B25" s="173">
        <v>13</v>
      </c>
      <c r="C25" s="174">
        <f t="shared" si="0"/>
        <v>14</v>
      </c>
      <c r="D25" s="175">
        <f t="shared" si="5"/>
        <v>4.32</v>
      </c>
      <c r="E25" s="175">
        <f t="shared" si="1"/>
        <v>2.4000000000000004</v>
      </c>
      <c r="F25" s="175">
        <f t="shared" si="2"/>
        <v>1.4400000000000004</v>
      </c>
      <c r="G25" s="175">
        <f t="shared" si="3"/>
        <v>1.2000000000000002</v>
      </c>
      <c r="H25" s="176">
        <f t="shared" si="4"/>
        <v>0.7200000000000002</v>
      </c>
    </row>
    <row r="26" spans="2:8" x14ac:dyDescent="0.2">
      <c r="B26" s="173">
        <v>14</v>
      </c>
      <c r="C26" s="174">
        <f t="shared" si="0"/>
        <v>15</v>
      </c>
      <c r="D26" s="175">
        <f t="shared" si="5"/>
        <v>4.8000000000000007</v>
      </c>
      <c r="E26" s="175">
        <f t="shared" si="1"/>
        <v>2.6400000000000006</v>
      </c>
      <c r="F26" s="175">
        <f t="shared" si="2"/>
        <v>1.56</v>
      </c>
      <c r="G26" s="175">
        <f t="shared" si="3"/>
        <v>1.2600000000000002</v>
      </c>
      <c r="H26" s="176">
        <f t="shared" si="4"/>
        <v>0.78</v>
      </c>
    </row>
    <row r="27" spans="2:8" x14ac:dyDescent="0.2">
      <c r="B27" s="173">
        <v>15</v>
      </c>
      <c r="C27" s="174">
        <f t="shared" si="0"/>
        <v>16</v>
      </c>
      <c r="D27" s="175">
        <f t="shared" si="5"/>
        <v>5.2800000000000011</v>
      </c>
      <c r="E27" s="175">
        <f t="shared" si="1"/>
        <v>2.8800000000000008</v>
      </c>
      <c r="F27" s="175">
        <f t="shared" si="2"/>
        <v>1.6800000000000002</v>
      </c>
      <c r="G27" s="175">
        <f t="shared" si="3"/>
        <v>1.3200000000000003</v>
      </c>
      <c r="H27" s="176">
        <f t="shared" si="4"/>
        <v>0.84000000000000008</v>
      </c>
    </row>
    <row r="28" spans="2:8" x14ac:dyDescent="0.2">
      <c r="B28" s="173">
        <v>16</v>
      </c>
      <c r="C28" s="174">
        <f t="shared" si="0"/>
        <v>17</v>
      </c>
      <c r="D28" s="175">
        <f t="shared" si="5"/>
        <v>5.7600000000000016</v>
      </c>
      <c r="E28" s="175">
        <f t="shared" si="1"/>
        <v>3.120000000000001</v>
      </c>
      <c r="F28" s="175">
        <f t="shared" si="2"/>
        <v>1.7999999999999998</v>
      </c>
      <c r="G28" s="175">
        <f t="shared" si="3"/>
        <v>1.3800000000000003</v>
      </c>
      <c r="H28" s="176">
        <f t="shared" si="4"/>
        <v>0.89999999999999991</v>
      </c>
    </row>
    <row r="29" spans="2:8" x14ac:dyDescent="0.2">
      <c r="B29" s="173">
        <v>17</v>
      </c>
      <c r="C29" s="174">
        <f t="shared" si="0"/>
        <v>18</v>
      </c>
      <c r="D29" s="175">
        <f t="shared" si="5"/>
        <v>6.24</v>
      </c>
      <c r="E29" s="175">
        <f t="shared" si="1"/>
        <v>3.3600000000000003</v>
      </c>
      <c r="F29" s="175">
        <f t="shared" si="2"/>
        <v>1.92</v>
      </c>
      <c r="G29" s="175">
        <f t="shared" si="3"/>
        <v>1.4400000000000004</v>
      </c>
      <c r="H29" s="176">
        <f t="shared" si="4"/>
        <v>0.96</v>
      </c>
    </row>
    <row r="30" spans="2:8" x14ac:dyDescent="0.2">
      <c r="B30" s="173">
        <v>18</v>
      </c>
      <c r="C30" s="174">
        <f t="shared" si="0"/>
        <v>19</v>
      </c>
      <c r="D30" s="175">
        <f t="shared" si="5"/>
        <v>6.7199999999999989</v>
      </c>
      <c r="E30" s="175">
        <f t="shared" si="1"/>
        <v>3.5999999999999996</v>
      </c>
      <c r="F30" s="175">
        <f t="shared" si="2"/>
        <v>2.04</v>
      </c>
      <c r="G30" s="175">
        <f t="shared" si="3"/>
        <v>1.5</v>
      </c>
      <c r="H30" s="176">
        <f t="shared" si="4"/>
        <v>1.02</v>
      </c>
    </row>
    <row r="31" spans="2:8" x14ac:dyDescent="0.2">
      <c r="B31" s="173">
        <v>19</v>
      </c>
      <c r="C31" s="174">
        <f t="shared" si="0"/>
        <v>20</v>
      </c>
      <c r="D31" s="175">
        <f t="shared" si="5"/>
        <v>7.1999999999999993</v>
      </c>
      <c r="E31" s="175">
        <f t="shared" si="1"/>
        <v>3.84</v>
      </c>
      <c r="F31" s="175">
        <f t="shared" si="2"/>
        <v>2.16</v>
      </c>
      <c r="G31" s="175">
        <f t="shared" si="3"/>
        <v>1.56</v>
      </c>
      <c r="H31" s="176">
        <f t="shared" si="4"/>
        <v>1.08</v>
      </c>
    </row>
    <row r="32" spans="2:8" x14ac:dyDescent="0.2">
      <c r="B32" s="177">
        <v>20</v>
      </c>
      <c r="C32" s="178">
        <f t="shared" si="0"/>
        <v>21</v>
      </c>
      <c r="D32" s="179">
        <f t="shared" si="5"/>
        <v>7.68</v>
      </c>
      <c r="E32" s="179">
        <f t="shared" si="1"/>
        <v>4.08</v>
      </c>
      <c r="F32" s="179">
        <f t="shared" si="2"/>
        <v>2.2800000000000002</v>
      </c>
      <c r="G32" s="179">
        <f t="shared" si="3"/>
        <v>1.62</v>
      </c>
      <c r="H32" s="180">
        <f t="shared" si="4"/>
        <v>1.1400000000000001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196</v>
      </c>
      <c r="E34" s="155" t="s">
        <v>197</v>
      </c>
      <c r="F34" s="155" t="s">
        <v>198</v>
      </c>
      <c r="G34" s="155" t="s">
        <v>199</v>
      </c>
    </row>
    <row r="35" spans="2:9" x14ac:dyDescent="0.2">
      <c r="B35" s="154" t="s">
        <v>200</v>
      </c>
      <c r="E35" s="182">
        <f>$D$5*(6*(6.5/5))</f>
        <v>14.040000000000001</v>
      </c>
      <c r="F35" s="183">
        <v>2</v>
      </c>
      <c r="G35" s="184" t="s">
        <v>288</v>
      </c>
      <c r="H35" s="185"/>
      <c r="I35" s="186"/>
    </row>
    <row r="36" spans="2:9" x14ac:dyDescent="0.2">
      <c r="B36" s="154" t="s">
        <v>201</v>
      </c>
      <c r="E36" s="187">
        <f>$D$5*(2*(6.5/5))</f>
        <v>4.6800000000000006</v>
      </c>
      <c r="F36" s="188">
        <f>3*0.4</f>
        <v>1.2000000000000002</v>
      </c>
      <c r="G36" s="189" t="s">
        <v>289</v>
      </c>
      <c r="H36" s="190"/>
      <c r="I36" s="191"/>
    </row>
    <row r="37" spans="2:9" x14ac:dyDescent="0.2">
      <c r="B37" s="154" t="s">
        <v>202</v>
      </c>
      <c r="E37" s="187">
        <f>$D$5*(1.5*(6.5/5))</f>
        <v>3.5100000000000002</v>
      </c>
      <c r="F37" s="188">
        <f>2*0.4</f>
        <v>0.8</v>
      </c>
      <c r="G37" s="189" t="s">
        <v>290</v>
      </c>
      <c r="H37" s="190"/>
      <c r="I37" s="191"/>
    </row>
    <row r="38" spans="2:9" x14ac:dyDescent="0.2">
      <c r="B38" s="154" t="s">
        <v>203</v>
      </c>
      <c r="E38" s="187">
        <f>$D$5*(1*(6.5/5))</f>
        <v>2.3400000000000003</v>
      </c>
      <c r="F38" s="188">
        <f>2*0.4</f>
        <v>0.8</v>
      </c>
      <c r="G38" s="189" t="s">
        <v>291</v>
      </c>
      <c r="H38" s="190"/>
      <c r="I38" s="191"/>
    </row>
    <row r="39" spans="2:9" x14ac:dyDescent="0.2">
      <c r="B39" s="154" t="s">
        <v>204</v>
      </c>
      <c r="E39" s="192">
        <f>$D$5*(1*(6.5/5))</f>
        <v>2.3400000000000003</v>
      </c>
      <c r="F39" s="193">
        <f>1*0.4</f>
        <v>0.4</v>
      </c>
      <c r="G39" s="194" t="s">
        <v>291</v>
      </c>
      <c r="H39" s="195"/>
      <c r="I39" s="196"/>
    </row>
    <row r="41" spans="2:9" x14ac:dyDescent="0.2">
      <c r="B41" s="197" t="s">
        <v>205</v>
      </c>
    </row>
    <row r="42" spans="2:9" x14ac:dyDescent="0.2">
      <c r="B42" s="198"/>
      <c r="C42" s="197" t="s">
        <v>206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301</v>
      </c>
    </row>
    <row r="3" spans="1:5" x14ac:dyDescent="0.2">
      <c r="A3" s="8" t="s">
        <v>302</v>
      </c>
      <c r="E3" s="8" t="s">
        <v>310</v>
      </c>
    </row>
    <row r="4" spans="1:5" x14ac:dyDescent="0.2">
      <c r="A4" s="201" t="s">
        <v>303</v>
      </c>
      <c r="B4" s="201" t="s">
        <v>304</v>
      </c>
      <c r="C4" s="201" t="s">
        <v>305</v>
      </c>
    </row>
    <row r="8" spans="1:5" x14ac:dyDescent="0.2">
      <c r="A8" s="8" t="s">
        <v>306</v>
      </c>
    </row>
    <row r="9" spans="1:5" x14ac:dyDescent="0.2">
      <c r="A9" s="201" t="s">
        <v>307</v>
      </c>
      <c r="B9" s="201" t="s">
        <v>308</v>
      </c>
      <c r="C9" s="201" t="s">
        <v>309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Xero</cp:lastModifiedBy>
  <cp:lastPrinted>2018-06-30T04:31:52Z</cp:lastPrinted>
  <dcterms:created xsi:type="dcterms:W3CDTF">2013-08-22T12:06:55Z</dcterms:created>
  <dcterms:modified xsi:type="dcterms:W3CDTF">2020-03-14T08:44:32Z</dcterms:modified>
</cp:coreProperties>
</file>